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ział I" sheetId="1" r:id="rId1"/>
    <sheet name="dział II" sheetId="2" r:id="rId2"/>
    <sheet name="dział III" sheetId="3" r:id="rId3"/>
    <sheet name="dział IV" sheetId="4" r:id="rId4"/>
    <sheet name="Arkusz6" sheetId="5" r:id="rId5"/>
    <sheet name="Arkusz7" sheetId="6" r:id="rId6"/>
    <sheet name="Arkusz8" sheetId="7" r:id="rId7"/>
    <sheet name="Arkusz5" sheetId="8" r:id="rId8"/>
  </sheets>
  <definedNames/>
  <calcPr fullCalcOnLoad="1"/>
</workbook>
</file>

<file path=xl/comments2.xml><?xml version="1.0" encoding="utf-8"?>
<comments xmlns="http://schemas.openxmlformats.org/spreadsheetml/2006/main">
  <authors>
    <author>pjagielski</author>
  </authors>
  <commentList>
    <comment ref="F61" authorId="0">
      <text>
        <r>
          <rPr>
            <b/>
            <sz val="8"/>
            <rFont val="Tahoma"/>
            <family val="0"/>
          </rPr>
          <t>pjagielski:</t>
        </r>
        <r>
          <rPr>
            <sz val="8"/>
            <rFont val="Tahoma"/>
            <family val="0"/>
          </rPr>
          <t xml:space="preserve">
wpisana wartość musi byś równa kwocie wpisanej w Dziale I, wierszu 48</t>
        </r>
      </text>
    </comment>
    <comment ref="G61" authorId="0">
      <text>
        <r>
          <rPr>
            <b/>
            <sz val="8"/>
            <rFont val="Tahoma"/>
            <family val="0"/>
          </rPr>
          <t>pjagielski:</t>
        </r>
        <r>
          <rPr>
            <sz val="8"/>
            <rFont val="Tahoma"/>
            <family val="0"/>
          </rPr>
          <t xml:space="preserve">
wpisana wartość musi byś równa kwocie wpisanej w Dziale I, wierszu 48</t>
        </r>
      </text>
    </comment>
    <comment ref="H61" authorId="0">
      <text>
        <r>
          <rPr>
            <b/>
            <sz val="8"/>
            <rFont val="Tahoma"/>
            <family val="0"/>
          </rPr>
          <t>pjagielski:</t>
        </r>
        <r>
          <rPr>
            <sz val="8"/>
            <rFont val="Tahoma"/>
            <family val="0"/>
          </rPr>
          <t xml:space="preserve">
wpisana wartość musi byś równa kwocie wpisanej w Dziale I, wierszu 48</t>
        </r>
      </text>
    </comment>
  </commentList>
</comments>
</file>

<file path=xl/sharedStrings.xml><?xml version="1.0" encoding="utf-8"?>
<sst xmlns="http://schemas.openxmlformats.org/spreadsheetml/2006/main" count="395" uniqueCount="210">
  <si>
    <t>………………..………………….</t>
  </si>
  <si>
    <t xml:space="preserve">   (pieczątka szkoły wyższej)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</si>
  <si>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</si>
  <si>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 xml:space="preserve"> </t>
  </si>
  <si>
    <t>WYSZCZEGÓLNIENIE</t>
  </si>
  <si>
    <r>
      <t>A.  Przychody z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26</t>
    </r>
    <r>
      <rPr>
        <sz val="12"/>
        <rFont val="Times New Roman"/>
        <family val="1"/>
      </rPr>
      <t>)</t>
    </r>
  </si>
  <si>
    <t>01</t>
  </si>
  <si>
    <r>
      <t xml:space="preserve">  Przychody  z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(03+13+24+25)</t>
    </r>
  </si>
  <si>
    <t>02</t>
  </si>
  <si>
    <t>Przychody ogółem z działalności dydaktycznej (04+09+10+12)</t>
  </si>
  <si>
    <t>03</t>
  </si>
  <si>
    <t>z tego</t>
  </si>
  <si>
    <t xml:space="preserve"> dotacje z budżetu państwa </t>
  </si>
  <si>
    <t>04</t>
  </si>
  <si>
    <t xml:space="preserve">w tym    
na zadania
związane z </t>
  </si>
  <si>
    <t>kształceniem studentów studiów stacjonarnych, uczestników stacjonarnych studiów doktoranckich i kadr naukowych oraz utrzymaniem uczelni, w tym na remonty (dotacja stacjonarna)</t>
  </si>
  <si>
    <t>05</t>
  </si>
  <si>
    <t>kształceniem i rehabilitacją leczniczą studentów niepełnosprawnych</t>
  </si>
  <si>
    <t>06</t>
  </si>
  <si>
    <t>świadczeniami zdrowotnymi, wykonywanymi w ramach kształcenia studentów studiów stacjonarnych w podstawowej  jednostce organizacyjnej uczelni medycznej lub innej uczelni publicznej, w której prowadzone jest kształcenie na kierunkach medycznych pod bezpośrednim nadzorem nauczycieli akademickich posiadających kwalifikacje do wykonywania zawodu medycznego właściwego ze względu na treść kształcenia.</t>
  </si>
  <si>
    <t>07</t>
  </si>
  <si>
    <t>08</t>
  </si>
  <si>
    <t>środki z budżetów jednostek samorządu terytorialnego lub ich związków</t>
  </si>
  <si>
    <t>09</t>
  </si>
  <si>
    <t>opłaty za świadczone usługi edukacyjne</t>
  </si>
  <si>
    <t>10</t>
  </si>
  <si>
    <t>w tym</t>
  </si>
  <si>
    <t xml:space="preserve"> na studiach niestacjonarnych</t>
  </si>
  <si>
    <t>11</t>
  </si>
  <si>
    <t xml:space="preserve">pozostałe </t>
  </si>
  <si>
    <t>12</t>
  </si>
  <si>
    <t>13</t>
  </si>
  <si>
    <t>dotacje na finansowanie działalności statutowej</t>
  </si>
  <si>
    <t>14</t>
  </si>
  <si>
    <t xml:space="preserve">na badania własne </t>
  </si>
  <si>
    <t>15</t>
  </si>
  <si>
    <t>środki na realizację projektów badawczych</t>
  </si>
  <si>
    <t>16</t>
  </si>
  <si>
    <t>środki na realizację projektów rozwojowych</t>
  </si>
  <si>
    <t>17</t>
  </si>
  <si>
    <t>środki na realizację projektów celowych</t>
  </si>
  <si>
    <t>18</t>
  </si>
  <si>
    <t>środki na finansowanie współpracy naukowej z zagranicą</t>
  </si>
  <si>
    <t>19</t>
  </si>
  <si>
    <t xml:space="preserve"> zagraniczne środki finansowe niepodlegąjące zwrotowi</t>
  </si>
  <si>
    <t>20</t>
  </si>
  <si>
    <t>sprzedaż pozostałych prac i usług badawczych i rozwojowych</t>
  </si>
  <si>
    <t>21</t>
  </si>
  <si>
    <t>środki na realizację programów lub przedsięwzięć określonych przez Ministra</t>
  </si>
  <si>
    <t>22</t>
  </si>
  <si>
    <t>23</t>
  </si>
  <si>
    <t>Przychody ogółem z działalności gospodarczej wyodrębnionej</t>
  </si>
  <si>
    <t>24</t>
  </si>
  <si>
    <t>Koszt wytworzenia świadczeń na własne potrzeby jednostki</t>
  </si>
  <si>
    <t>25</t>
  </si>
  <si>
    <r>
      <t xml:space="preserve">Pozostałe przychody  </t>
    </r>
    <r>
      <rPr>
        <sz val="12"/>
        <rFont val="Times New Roman"/>
        <family val="1"/>
      </rPr>
      <t>(27+28)</t>
    </r>
  </si>
  <si>
    <t>26</t>
  </si>
  <si>
    <t>Przychody ze sprzedaży towarów i materiałów</t>
  </si>
  <si>
    <t>27</t>
  </si>
  <si>
    <t xml:space="preserve">Pozostałe przychody operacyjne </t>
  </si>
  <si>
    <t>28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</si>
  <si>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</si>
  <si>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</rPr>
      <t>(30+51)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</si>
  <si>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(46)</t>
    </r>
  </si>
  <si>
    <t>Amortyzacja</t>
  </si>
  <si>
    <t>Zużycie materiałów i energii</t>
  </si>
  <si>
    <t xml:space="preserve">energia </t>
  </si>
  <si>
    <t>Usługi obce</t>
  </si>
  <si>
    <t>Podatki i opłaty</t>
  </si>
  <si>
    <t>Wynagrodzenia</t>
  </si>
  <si>
    <t xml:space="preserve">w tym </t>
  </si>
  <si>
    <t>wynikające ze stosunku pracy</t>
  </si>
  <si>
    <t>osobowe</t>
  </si>
  <si>
    <t>Ubezpieczenia społeczne i inne świadczenia na rzecz pracowników</t>
  </si>
  <si>
    <t>składki z tytułu ubezpieczeń społecznych i funduszu pracy</t>
  </si>
  <si>
    <t>Pozostałe koszty rodzajowe</t>
  </si>
  <si>
    <t>aparatura naukowo-badawcza</t>
  </si>
  <si>
    <t>podróże służbowe</t>
  </si>
  <si>
    <t>Ogółem koszty rodzajowe (31+32+34+35+36+39+41)</t>
  </si>
  <si>
    <t>Zmiana stanu produktów ( +, – )</t>
  </si>
  <si>
    <t>Ogółem koszty własne podstawowej  działalności operacyjnej (44+45)</t>
  </si>
  <si>
    <t>działalności dydaktycznej</t>
  </si>
  <si>
    <t>odpis na własny fundusz stypendialny</t>
  </si>
  <si>
    <t>działalności badawczej</t>
  </si>
  <si>
    <t>działalności gospodarczej wyodrębnionej</t>
  </si>
  <si>
    <r>
      <t xml:space="preserve">Pozostałe koszty </t>
    </r>
    <r>
      <rPr>
        <sz val="12"/>
        <rFont val="Times New Roman"/>
        <family val="1"/>
      </rPr>
      <t>(52+53)</t>
    </r>
  </si>
  <si>
    <t xml:space="preserve">Wartość sprzedanych towarów i materiałów </t>
  </si>
  <si>
    <t>Pozostałe koszty operacyjne</t>
  </si>
  <si>
    <r>
      <t xml:space="preserve">C. Zysk (strata) z działalności operacyjnej </t>
    </r>
    <r>
      <rPr>
        <sz val="14"/>
        <rFont val="Times New Roman"/>
        <family val="1"/>
      </rPr>
      <t xml:space="preserve"> (01-29)</t>
    </r>
  </si>
  <si>
    <t>D. Przychody finansowe</t>
  </si>
  <si>
    <t>E. Koszty finansowe</t>
  </si>
  <si>
    <r>
      <t xml:space="preserve">F. Zysk (strata) z działalności </t>
    </r>
    <r>
      <rPr>
        <sz val="14"/>
        <rFont val="Times New Roman"/>
        <family val="1"/>
      </rPr>
      <t>(54+55-56)</t>
    </r>
  </si>
  <si>
    <r>
      <t xml:space="preserve">G. Wynik zdarzeń nadzwyczajnych </t>
    </r>
    <r>
      <rPr>
        <sz val="14"/>
        <rFont val="Times New Roman"/>
        <family val="1"/>
      </rPr>
      <t>(59-60)</t>
    </r>
  </si>
  <si>
    <t>Zyski nadzwyczajne</t>
  </si>
  <si>
    <t>Straty nadzwyczajne</t>
  </si>
  <si>
    <r>
      <t xml:space="preserve">H. Zysk (strata) brutto </t>
    </r>
    <r>
      <rPr>
        <sz val="14"/>
        <rFont val="Times New Roman"/>
        <family val="1"/>
      </rPr>
      <t>(57+58)</t>
    </r>
  </si>
  <si>
    <t>I.  Podatek dochodowy</t>
  </si>
  <si>
    <t>J.  Pozostałe obowiązkowe zmniejszenie zysku (zwiększenie straty)</t>
  </si>
  <si>
    <r>
      <t xml:space="preserve">K. Zysk (strata) netto </t>
    </r>
    <r>
      <rPr>
        <sz val="14"/>
        <rFont val="Times New Roman"/>
        <family val="1"/>
      </rPr>
      <t>(61-62-63)</t>
    </r>
  </si>
  <si>
    <r>
      <t xml:space="preserve">Dział II. Fundusze </t>
    </r>
    <r>
      <rPr>
        <sz val="12"/>
        <rFont val="Times New Roman"/>
        <family val="1"/>
      </rPr>
      <t xml:space="preserve"> –  w tysiącach złotych z jednym znakiem po przecinku</t>
    </r>
  </si>
  <si>
    <t>Fundusz pomocy materialnej dla studentów i doktorantów</t>
  </si>
  <si>
    <t>stan funduszu na początek roku</t>
  </si>
  <si>
    <t>zwiększenia ogółem (03+06+07+08)</t>
  </si>
  <si>
    <t>dotacja z budżetu państwa</t>
  </si>
  <si>
    <t>w tym przezna -                          czona na</t>
  </si>
  <si>
    <t>pomoc materialną dla doktorantów</t>
  </si>
  <si>
    <t>remonty domów i stołówek studenckich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</si>
  <si>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</si>
  <si>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</si>
  <si>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</si>
  <si>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</si>
  <si>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</si>
  <si>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dla doktorantów</t>
  </si>
  <si>
    <t>stypendia specjalne dla osób niepełnosprawnych</t>
  </si>
  <si>
    <t xml:space="preserve"> dla doktorantów</t>
  </si>
  <si>
    <t>stypendia za wyniki w nauce lub sporcie</t>
  </si>
  <si>
    <t>stypendia na wyżywienie</t>
  </si>
  <si>
    <t>stypendia mieszkaniowe</t>
  </si>
  <si>
    <t>zapomogi</t>
  </si>
  <si>
    <t>koszty utrzymania domów  i stołówek studenckich</t>
  </si>
  <si>
    <t xml:space="preserve">wynagrodzenia </t>
  </si>
  <si>
    <t>w tym wynikające ze stosunku pracy</t>
  </si>
  <si>
    <t xml:space="preserve">w tym osobowe </t>
  </si>
  <si>
    <t>składki na ubezpieczenia społeczne i fundusz pracy</t>
  </si>
  <si>
    <t xml:space="preserve">remonty i modernizacja </t>
  </si>
  <si>
    <t>koszty realizacji zadań związanych z przyznawaniem 
 i wypłacaniem stypendiów 
i zapomóg dla studentów i doktorantów</t>
  </si>
  <si>
    <r>
      <t>Stan funduszu na koniec okresu sprawozdawczego</t>
    </r>
    <r>
      <rPr>
        <sz val="12"/>
        <rFont val="Times New Roman"/>
        <family val="1"/>
      </rPr>
      <t xml:space="preserve"> (01+02-09)</t>
    </r>
  </si>
  <si>
    <t>z dotacji budżetu państwa</t>
  </si>
  <si>
    <r>
      <t>cd. działu II.  Fundusze</t>
    </r>
    <r>
      <rPr>
        <sz val="12"/>
        <rFont val="Times New Roman"/>
        <family val="1"/>
      </rPr>
      <t xml:space="preserve">  –  w tysiącach złotych z jednym znakiem po przecinku</t>
    </r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</si>
  <si>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</si>
  <si>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</si>
  <si>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</si>
  <si>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</si>
  <si>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</si>
  <si>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</si>
  <si>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r>
      <t>stan funduszu na koniec okresu sprawozdawczego</t>
    </r>
    <r>
      <rPr>
        <sz val="12"/>
        <rFont val="Times New Roman"/>
        <family val="1"/>
      </rPr>
      <t xml:space="preserve"> (31+32-36)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</si>
  <si>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</si>
  <si>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</rPr>
      <t xml:space="preserve"> (40+41-42)</t>
    </r>
  </si>
  <si>
    <t>Własny fundusz stypendialny</t>
  </si>
  <si>
    <t>odpis w ciężar kosztów działalności dydaktycznej</t>
  </si>
  <si>
    <r>
      <t>stan funduszu na koniec okresu sprawozdawczego</t>
    </r>
    <r>
      <rPr>
        <sz val="12"/>
        <rFont val="Times New Roman"/>
        <family val="1"/>
      </rPr>
      <t xml:space="preserve"> (44+45-47)</t>
    </r>
  </si>
  <si>
    <t>Fundusz wdrożeniowy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</si>
  <si>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</si>
  <si>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</si>
  <si>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</rPr>
      <t xml:space="preserve"> (49+50-51)</t>
    </r>
  </si>
  <si>
    <t>Dział III. Zatrudnienie  i wynagrodzenia w grupach stanowisk</t>
  </si>
  <si>
    <t>L. p</t>
  </si>
  <si>
    <t>Wyszczególnienie</t>
  </si>
  <si>
    <t>Zatrudnienie</t>
  </si>
  <si>
    <t>Wynagrodzenia wynikające ze stosunku pracy (4+6)</t>
  </si>
  <si>
    <t xml:space="preserve"> z tego</t>
  </si>
  <si>
    <t>dodatkowe wynagrodzenie roczne</t>
  </si>
  <si>
    <t>nagrody rektora</t>
  </si>
  <si>
    <t xml:space="preserve"> PLAN NA  2009 r.</t>
  </si>
  <si>
    <t xml:space="preserve"> Razem </t>
  </si>
  <si>
    <t xml:space="preserve">    z tego </t>
  </si>
  <si>
    <t>Nauczyciele akademiccy</t>
  </si>
  <si>
    <t>z tego w grupach stanowisk</t>
  </si>
  <si>
    <t>profesorów</t>
  </si>
  <si>
    <t>docentów, adiunktów                              i starszych wykładowców</t>
  </si>
  <si>
    <t>asystentów, wykładowców, lektorów i instruktorów</t>
  </si>
  <si>
    <t>Pracownicy niebędący nauczycielami akademickimi</t>
  </si>
  <si>
    <t xml:space="preserve"> w tym </t>
  </si>
  <si>
    <t>w ramach  pomocy materialnej dla studentów</t>
  </si>
  <si>
    <t>Należy podać:</t>
  </si>
  <si>
    <t xml:space="preserve">- przeciętne zatrudnienie w przeliczeniu na pełne etaty </t>
  </si>
  <si>
    <r>
      <t xml:space="preserve">- wynagrodzenia w  </t>
    </r>
    <r>
      <rPr>
        <b/>
        <sz val="12"/>
        <rFont val="Arial"/>
        <family val="0"/>
      </rPr>
      <t>tysiącach złotych</t>
    </r>
    <r>
      <rPr>
        <sz val="12"/>
        <rFont val="Arial"/>
        <family val="0"/>
      </rPr>
      <t xml:space="preserve"> z jednym znakiem po przecinku</t>
    </r>
  </si>
  <si>
    <r>
      <t xml:space="preserve">- dane o zatrudnieniu i wynagrodzeniach należy podać wujęciu klasyfikacyjnym </t>
    </r>
    <r>
      <rPr>
        <b/>
        <sz val="12"/>
        <rFont val="Arial"/>
        <family val="2"/>
      </rPr>
      <t>sprawozdania Rb-70</t>
    </r>
  </si>
  <si>
    <t>Dział IV. Informacje rzeczowe i uzupełniające</t>
  </si>
  <si>
    <t>Jednostka miary</t>
  </si>
  <si>
    <t>Liczba studentów ogółem (02+04)</t>
  </si>
  <si>
    <t>osoby</t>
  </si>
  <si>
    <t>studiów stacjonarnych</t>
  </si>
  <si>
    <t>nowo przyjętych</t>
  </si>
  <si>
    <t>studiów niestacjonarnych</t>
  </si>
  <si>
    <t>Liczba osób otrzymujących stypendia z funduszu pomocy materialnej dla studentów i doktorantów</t>
  </si>
  <si>
    <t>doktorantów</t>
  </si>
  <si>
    <t>Liczba miejsc w domach studenckich</t>
  </si>
  <si>
    <t>miejsca</t>
  </si>
  <si>
    <t>Liczba uczestników studiów doktoranckich ogółem</t>
  </si>
  <si>
    <t xml:space="preserve">    w tym </t>
  </si>
  <si>
    <t>uczestników stacjonarnych studiów doktoranckich</t>
  </si>
  <si>
    <t>Liczba uczestników studiów doktoranckich pobierających stypendium doktoranckie</t>
  </si>
  <si>
    <t>Kwota stypendiów doktoranckich</t>
  </si>
  <si>
    <t>tys. zł</t>
  </si>
  <si>
    <t>Koszty remontów budynków i lokali oraz obiektów inżynierii lądowej i wodnej (z wyłączeniem domów i stołówek studenckich)</t>
  </si>
  <si>
    <t xml:space="preserve">Nakłady na rzeczowe aktywa trwałe </t>
  </si>
  <si>
    <t>nakłady na urządzenia techniczne i maszyny, środki transportu i inne środki trwałe</t>
  </si>
  <si>
    <t>(imię, nazwisko i telefon</t>
  </si>
  <si>
    <t xml:space="preserve">(miejscowość, data)        </t>
  </si>
  <si>
    <t>(pieczątka imienna i podpis Rektora)</t>
  </si>
  <si>
    <t>osoby sporządzającej)</t>
  </si>
  <si>
    <t>K.Cabała-Kotlarz</t>
  </si>
  <si>
    <t>...............................................................................</t>
  </si>
  <si>
    <t>prowadzeniem podyplomowego kształcenia w celu zdobywania specjalizacji przez lekarzy, lekarzy dentystów, lekarzy weterynarii, farmaceutów, pielęgniarki i położne oraz przez diagnostów labolatoryjnych</t>
  </si>
  <si>
    <t>Przychody ogółem działalności badawczej (14+16+17+18+19+21+22+23)</t>
  </si>
  <si>
    <t>stypendia Ministra za osiągnięcia w nauce i wybitne osiągniecia sportowe</t>
  </si>
  <si>
    <t xml:space="preserve">Plan 2009 </t>
  </si>
  <si>
    <t xml:space="preserve">I_Korekta Planu  2009 </t>
  </si>
  <si>
    <t>II_Korekta Planu  2010</t>
  </si>
  <si>
    <t xml:space="preserve">Korekta Planu rzeczowo - finansowego na rok 2009 </t>
  </si>
  <si>
    <t>II_Korekta Planu  2009</t>
  </si>
  <si>
    <t xml:space="preserve">I_ KOREKTA PLANU  2009 </t>
  </si>
  <si>
    <t xml:space="preserve">II_ KOREKTA PLANU  2009 </t>
  </si>
  <si>
    <t xml:space="preserve">WYKONANIE PLANU ZA  2009 </t>
  </si>
  <si>
    <t xml:space="preserve">Plan
  2009 </t>
  </si>
  <si>
    <t xml:space="preserve">I_Korekta Planu 2009 </t>
  </si>
  <si>
    <t xml:space="preserve">II_Korekta Planu 2009 </t>
  </si>
  <si>
    <t>Kraków,dn.30 kwiecień 2010r.</t>
  </si>
  <si>
    <t>Załącznik do Uchwały Seantu UEK nr 29/2010 z dnia 28.06.2010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</si>
</sst>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_-* #,##0.000\ _z_ł_-;\-* #,##0.000\ _z_ł_-;_-* &quot;-&quot;??\ _z_ł_-;_-@_-"/>
    <numFmt numFmtId="174" formatCode="0.0%"/>
    <numFmt numFmtId="175" formatCode="0.0000"/>
    <numFmt numFmtId="176" formatCode="0.000"/>
    <numFmt numFmtId="177" formatCode="0.0"/>
    <numFmt numFmtId="178" formatCode="_-* #,##0.0000\ _z_ł_-;\-* #,##0.0000\ _z_ł_-;_-* &quot;-&quot;??\ _z_ł_-;_-@_-"/>
    <numFmt numFmtId="179" formatCode="0.000%"/>
    <numFmt numFmtId="180" formatCode="0.000000"/>
    <numFmt numFmtId="181" formatCode="0.00000"/>
  </numFmts>
  <fonts count="69">
    <font>
      <sz val="10"/>
      <name val="Arial CE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20"/>
      <name val="Arial Black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8"/>
      <name val="Arial"/>
      <family val="0"/>
    </font>
    <font>
      <sz val="9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0"/>
    </font>
    <font>
      <sz val="20"/>
      <name val="Times New Roman CE"/>
      <family val="1"/>
    </font>
    <font>
      <b/>
      <sz val="2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8"/>
      <name val="Times New Roman"/>
      <family val="1"/>
    </font>
    <font>
      <b/>
      <sz val="10"/>
      <name val="Arial CE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172" fontId="5" fillId="33" borderId="11" xfId="0" applyNumberFormat="1" applyFont="1" applyFill="1" applyBorder="1" applyAlignment="1" quotePrefix="1">
      <alignment horizontal="right" wrapText="1"/>
    </xf>
    <xf numFmtId="172" fontId="14" fillId="33" borderId="11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vertical="center" wrapText="1"/>
    </xf>
    <xf numFmtId="172" fontId="14" fillId="0" borderId="11" xfId="0" applyNumberFormat="1" applyFont="1" applyFill="1" applyBorder="1" applyAlignment="1" applyProtection="1">
      <alignment/>
      <protection locked="0"/>
    </xf>
    <xf numFmtId="0" fontId="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172" fontId="14" fillId="0" borderId="11" xfId="0" applyNumberFormat="1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>
      <alignment vertical="center" wrapText="1"/>
    </xf>
    <xf numFmtId="172" fontId="14" fillId="0" borderId="11" xfId="0" applyNumberFormat="1" applyFont="1" applyFill="1" applyBorder="1" applyAlignment="1" applyProtection="1">
      <alignment vertical="center"/>
      <protection locked="0"/>
    </xf>
    <xf numFmtId="172" fontId="14" fillId="33" borderId="11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 quotePrefix="1">
      <alignment horizontal="center" vertical="center" wrapText="1"/>
    </xf>
    <xf numFmtId="172" fontId="1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wrapText="1"/>
    </xf>
    <xf numFmtId="172" fontId="14" fillId="33" borderId="11" xfId="0" applyNumberFormat="1" applyFont="1" applyFill="1" applyBorder="1" applyAlignment="1">
      <alignment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wrapText="1" inden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172" fontId="5" fillId="33" borderId="18" xfId="0" applyNumberFormat="1" applyFont="1" applyFill="1" applyBorder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172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172" fontId="5" fillId="0" borderId="11" xfId="0" applyNumberFormat="1" applyFont="1" applyBorder="1" applyAlignment="1" applyProtection="1">
      <alignment/>
      <protection locked="0"/>
    </xf>
    <xf numFmtId="172" fontId="14" fillId="33" borderId="11" xfId="0" applyNumberFormat="1" applyFont="1" applyFill="1" applyBorder="1" applyAlignment="1" applyProtection="1">
      <alignment horizontal="right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4"/>
    </xf>
    <xf numFmtId="172" fontId="5" fillId="33" borderId="11" xfId="0" applyNumberFormat="1" applyFont="1" applyFill="1" applyBorder="1" applyAlignment="1" applyProtection="1">
      <alignment horizontal="right" wrapText="1"/>
      <protection/>
    </xf>
    <xf numFmtId="0" fontId="7" fillId="0" borderId="2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172" fontId="5" fillId="0" borderId="29" xfId="0" applyNumberFormat="1" applyFont="1" applyFill="1" applyBorder="1" applyAlignment="1" applyProtection="1">
      <alignment/>
      <protection locked="0"/>
    </xf>
    <xf numFmtId="172" fontId="5" fillId="33" borderId="30" xfId="0" applyNumberFormat="1" applyFont="1" applyFill="1" applyBorder="1" applyAlignment="1" applyProtection="1">
      <alignment horizontal="right" wrapText="1"/>
      <protection/>
    </xf>
    <xf numFmtId="172" fontId="5" fillId="0" borderId="10" xfId="0" applyNumberFormat="1" applyFont="1" applyFill="1" applyBorder="1" applyAlignment="1" applyProtection="1">
      <alignment/>
      <protection locked="0"/>
    </xf>
    <xf numFmtId="172" fontId="5" fillId="33" borderId="18" xfId="0" applyNumberFormat="1" applyFont="1" applyFill="1" applyBorder="1" applyAlignment="1" applyProtection="1">
      <alignment horizontal="right" wrapText="1"/>
      <protection/>
    </xf>
    <xf numFmtId="172" fontId="5" fillId="0" borderId="29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3" fillId="0" borderId="0" xfId="0" applyFont="1" applyAlignment="1">
      <alignment horizontal="center" vertical="center" textRotation="180"/>
    </xf>
    <xf numFmtId="49" fontId="6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Alignment="1">
      <alignment horizontal="center" textRotation="180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textRotation="180"/>
    </xf>
    <xf numFmtId="0" fontId="7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180"/>
    </xf>
    <xf numFmtId="0" fontId="0" fillId="34" borderId="0" xfId="0" applyFill="1" applyAlignment="1">
      <alignment/>
    </xf>
    <xf numFmtId="0" fontId="0" fillId="0" borderId="21" xfId="0" applyBorder="1" applyAlignment="1" quotePrefix="1">
      <alignment vertical="center"/>
    </xf>
    <xf numFmtId="0" fontId="7" fillId="0" borderId="32" xfId="0" applyFont="1" applyBorder="1" applyAlignment="1">
      <alignment horizontal="left" vertical="center" wrapText="1" indent="1"/>
    </xf>
    <xf numFmtId="172" fontId="26" fillId="33" borderId="31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 indent="1"/>
    </xf>
    <xf numFmtId="172" fontId="26" fillId="33" borderId="13" xfId="0" applyNumberFormat="1" applyFont="1" applyFill="1" applyBorder="1" applyAlignment="1">
      <alignment horizontal="right" vertical="center" wrapText="1"/>
    </xf>
    <xf numFmtId="172" fontId="26" fillId="33" borderId="32" xfId="0" applyNumberFormat="1" applyFont="1" applyFill="1" applyBorder="1" applyAlignment="1">
      <alignment horizontal="right" vertical="center" wrapText="1"/>
    </xf>
    <xf numFmtId="172" fontId="25" fillId="33" borderId="13" xfId="0" applyNumberFormat="1" applyFont="1" applyFill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 indent="1"/>
    </xf>
    <xf numFmtId="172" fontId="26" fillId="33" borderId="27" xfId="0" applyNumberFormat="1" applyFont="1" applyFill="1" applyBorder="1" applyAlignment="1">
      <alignment horizontal="right" vertical="center" wrapText="1"/>
    </xf>
    <xf numFmtId="172" fontId="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4" fillId="0" borderId="0" xfId="0" applyFont="1" applyAlignment="1" quotePrefix="1">
      <alignment/>
    </xf>
    <xf numFmtId="0" fontId="6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7" fillId="0" borderId="12" xfId="0" applyFont="1" applyBorder="1" applyAlignment="1" quotePrefix="1">
      <alignment horizontal="center" vertical="center" wrapText="1"/>
    </xf>
    <xf numFmtId="3" fontId="25" fillId="33" borderId="11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Border="1" applyAlignment="1" applyProtection="1">
      <alignment/>
      <protection locked="0"/>
    </xf>
    <xf numFmtId="0" fontId="7" fillId="0" borderId="3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72" fontId="14" fillId="0" borderId="11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172" fontId="14" fillId="0" borderId="18" xfId="0" applyNumberFormat="1" applyFont="1" applyBorder="1" applyAlignment="1" applyProtection="1">
      <alignment/>
      <protection locked="0"/>
    </xf>
    <xf numFmtId="0" fontId="29" fillId="0" borderId="0" xfId="0" applyFont="1" applyAlignment="1">
      <alignment/>
    </xf>
    <xf numFmtId="0" fontId="28" fillId="0" borderId="0" xfId="0" applyFont="1" applyAlignment="1" applyProtection="1">
      <alignment horizontal="center"/>
      <protection locked="0"/>
    </xf>
    <xf numFmtId="43" fontId="7" fillId="0" borderId="0" xfId="0" applyNumberFormat="1" applyFont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172" fontId="30" fillId="0" borderId="28" xfId="0" applyNumberFormat="1" applyFont="1" applyFill="1" applyBorder="1" applyAlignment="1">
      <alignment horizontal="right" vertical="center" wrapText="1"/>
    </xf>
    <xf numFmtId="3" fontId="14" fillId="0" borderId="31" xfId="0" applyNumberFormat="1" applyFont="1" applyFill="1" applyBorder="1" applyAlignment="1">
      <alignment horizontal="right" vertical="center" wrapText="1"/>
    </xf>
    <xf numFmtId="172" fontId="14" fillId="0" borderId="14" xfId="0" applyNumberFormat="1" applyFont="1" applyFill="1" applyBorder="1" applyAlignment="1">
      <alignment horizontal="right" vertical="center" wrapText="1"/>
    </xf>
    <xf numFmtId="172" fontId="14" fillId="0" borderId="35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172" fontId="14" fillId="0" borderId="12" xfId="0" applyNumberFormat="1" applyFont="1" applyFill="1" applyBorder="1" applyAlignment="1">
      <alignment horizontal="right" vertical="center" wrapText="1"/>
    </xf>
    <xf numFmtId="172" fontId="14" fillId="0" borderId="36" xfId="0" applyNumberFormat="1" applyFont="1" applyFill="1" applyBorder="1" applyAlignment="1">
      <alignment horizontal="right" vertical="center" wrapText="1"/>
    </xf>
    <xf numFmtId="3" fontId="14" fillId="0" borderId="32" xfId="0" applyNumberFormat="1" applyFont="1" applyFill="1" applyBorder="1" applyAlignment="1">
      <alignment horizontal="right" vertical="center" wrapText="1"/>
    </xf>
    <xf numFmtId="172" fontId="14" fillId="0" borderId="25" xfId="0" applyNumberFormat="1" applyFont="1" applyFill="1" applyBorder="1" applyAlignment="1">
      <alignment horizontal="right" vertical="center" wrapText="1"/>
    </xf>
    <xf numFmtId="172" fontId="14" fillId="0" borderId="37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31" fillId="0" borderId="20" xfId="0" applyNumberFormat="1" applyFont="1" applyFill="1" applyBorder="1" applyAlignment="1">
      <alignment horizontal="right" vertical="center" wrapText="1"/>
    </xf>
    <xf numFmtId="3" fontId="14" fillId="0" borderId="27" xfId="0" applyNumberFormat="1" applyFont="1" applyFill="1" applyBorder="1" applyAlignment="1">
      <alignment horizontal="right" vertical="center" wrapText="1"/>
    </xf>
    <xf numFmtId="172" fontId="14" fillId="0" borderId="17" xfId="0" applyNumberFormat="1" applyFont="1" applyFill="1" applyBorder="1" applyAlignment="1">
      <alignment horizontal="right" vertical="center" wrapText="1"/>
    </xf>
    <xf numFmtId="172" fontId="14" fillId="0" borderId="38" xfId="0" applyNumberFormat="1" applyFont="1" applyFill="1" applyBorder="1" applyAlignment="1">
      <alignment horizontal="right" vertical="center" wrapText="1"/>
    </xf>
    <xf numFmtId="172" fontId="14" fillId="0" borderId="11" xfId="0" applyNumberFormat="1" applyFont="1" applyFill="1" applyBorder="1" applyAlignment="1">
      <alignment horizontal="right" vertical="center" wrapText="1"/>
    </xf>
    <xf numFmtId="172" fontId="14" fillId="0" borderId="30" xfId="0" applyNumberFormat="1" applyFont="1" applyFill="1" applyBorder="1" applyAlignment="1">
      <alignment horizontal="right" vertical="center" wrapText="1"/>
    </xf>
    <xf numFmtId="172" fontId="14" fillId="0" borderId="18" xfId="0" applyNumberFormat="1" applyFont="1" applyFill="1" applyBorder="1" applyAlignment="1">
      <alignment horizontal="right" vertical="center" wrapText="1"/>
    </xf>
    <xf numFmtId="172" fontId="14" fillId="0" borderId="11" xfId="0" applyNumberFormat="1" applyFont="1" applyFill="1" applyBorder="1" applyAlignment="1">
      <alignment wrapText="1"/>
    </xf>
    <xf numFmtId="0" fontId="8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32" fillId="0" borderId="41" xfId="0" applyFont="1" applyBorder="1" applyAlignment="1">
      <alignment horizontal="left" vertical="center" wrapText="1" indent="2"/>
    </xf>
    <xf numFmtId="172" fontId="25" fillId="33" borderId="42" xfId="0" applyNumberFormat="1" applyFont="1" applyFill="1" applyBorder="1" applyAlignment="1">
      <alignment horizontal="right" vertical="center" wrapText="1"/>
    </xf>
    <xf numFmtId="172" fontId="25" fillId="33" borderId="28" xfId="0" applyNumberFormat="1" applyFont="1" applyFill="1" applyBorder="1" applyAlignment="1">
      <alignment horizontal="right" vertical="center" wrapText="1"/>
    </xf>
    <xf numFmtId="172" fontId="33" fillId="33" borderId="43" xfId="0" applyNumberFormat="1" applyFont="1" applyFill="1" applyBorder="1" applyAlignment="1">
      <alignment horizontal="right" vertical="center" wrapText="1"/>
    </xf>
    <xf numFmtId="172" fontId="5" fillId="0" borderId="12" xfId="0" applyNumberFormat="1" applyFont="1" applyFill="1" applyBorder="1" applyAlignment="1">
      <alignment horizontal="right"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3" fontId="25" fillId="33" borderId="42" xfId="0" applyNumberFormat="1" applyFont="1" applyFill="1" applyBorder="1" applyAlignment="1">
      <alignment horizontal="right" vertical="center" wrapText="1"/>
    </xf>
    <xf numFmtId="172" fontId="14" fillId="35" borderId="11" xfId="0" applyNumberFormat="1" applyFont="1" applyFill="1" applyBorder="1" applyAlignment="1" applyProtection="1">
      <alignment/>
      <protection locked="0"/>
    </xf>
    <xf numFmtId="172" fontId="14" fillId="0" borderId="29" xfId="0" applyNumberFormat="1" applyFont="1" applyFill="1" applyBorder="1" applyAlignment="1">
      <alignment wrapText="1"/>
    </xf>
    <xf numFmtId="172" fontId="14" fillId="0" borderId="44" xfId="0" applyNumberFormat="1" applyFont="1" applyFill="1" applyBorder="1" applyAlignment="1">
      <alignment wrapText="1"/>
    </xf>
    <xf numFmtId="172" fontId="14" fillId="0" borderId="30" xfId="0" applyNumberFormat="1" applyFont="1" applyFill="1" applyBorder="1" applyAlignment="1">
      <alignment wrapText="1"/>
    </xf>
    <xf numFmtId="172" fontId="14" fillId="33" borderId="29" xfId="0" applyNumberFormat="1" applyFont="1" applyFill="1" applyBorder="1" applyAlignment="1">
      <alignment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29" fillId="0" borderId="0" xfId="0" applyFont="1" applyAlignment="1" applyProtection="1">
      <alignment/>
      <protection locked="0"/>
    </xf>
    <xf numFmtId="172" fontId="14" fillId="33" borderId="11" xfId="0" applyNumberFormat="1" applyFont="1" applyFill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/>
      <protection locked="0"/>
    </xf>
    <xf numFmtId="0" fontId="5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 indent="2"/>
    </xf>
    <xf numFmtId="0" fontId="6" fillId="0" borderId="20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3"/>
    </xf>
    <xf numFmtId="0" fontId="7" fillId="0" borderId="20" xfId="0" applyFont="1" applyFill="1" applyBorder="1" applyAlignment="1">
      <alignment horizontal="left" vertical="center" wrapText="1" indent="3"/>
    </xf>
    <xf numFmtId="0" fontId="7" fillId="0" borderId="15" xfId="0" applyFont="1" applyFill="1" applyBorder="1" applyAlignment="1">
      <alignment horizontal="left" vertical="center" wrapText="1" indent="3"/>
    </xf>
    <xf numFmtId="0" fontId="7" fillId="0" borderId="4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5" xfId="0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 indent="3"/>
    </xf>
    <xf numFmtId="0" fontId="7" fillId="0" borderId="53" xfId="0" applyFont="1" applyFill="1" applyBorder="1" applyAlignment="1">
      <alignment horizontal="left" vertical="center" wrapText="1" indent="3"/>
    </xf>
    <xf numFmtId="0" fontId="7" fillId="0" borderId="54" xfId="0" applyFont="1" applyFill="1" applyBorder="1" applyAlignment="1">
      <alignment horizontal="left" vertical="center" wrapText="1" indent="3"/>
    </xf>
    <xf numFmtId="0" fontId="6" fillId="0" borderId="0" xfId="0" applyFont="1" applyFill="1" applyBorder="1" applyAlignment="1">
      <alignment horizontal="left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 vertical="center" textRotation="90" wrapText="1"/>
    </xf>
    <xf numFmtId="0" fontId="6" fillId="0" borderId="60" xfId="0" applyFont="1" applyFill="1" applyBorder="1" applyAlignment="1">
      <alignment horizontal="center" vertical="center" textRotation="90" wrapText="1"/>
    </xf>
    <xf numFmtId="0" fontId="6" fillId="0" borderId="6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 textRotation="90" wrapText="1"/>
    </xf>
    <xf numFmtId="0" fontId="6" fillId="0" borderId="46" xfId="0" applyFont="1" applyFill="1" applyBorder="1" applyAlignment="1">
      <alignment horizontal="center" vertical="center" textRotation="90" wrapText="1"/>
    </xf>
    <xf numFmtId="0" fontId="6" fillId="0" borderId="63" xfId="0" applyFont="1" applyFill="1" applyBorder="1" applyAlignment="1">
      <alignment horizontal="center" vertical="center" textRotation="90" wrapText="1"/>
    </xf>
    <xf numFmtId="0" fontId="6" fillId="0" borderId="64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18" fillId="0" borderId="66" xfId="0" applyFont="1" applyFill="1" applyBorder="1" applyAlignment="1">
      <alignment horizontal="center" vertical="center" textRotation="90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6" fillId="0" borderId="28" xfId="0" applyFont="1" applyFill="1" applyBorder="1" applyAlignment="1">
      <alignment vertical="center" wrapText="1"/>
    </xf>
    <xf numFmtId="0" fontId="18" fillId="0" borderId="57" xfId="0" applyFont="1" applyFill="1" applyBorder="1" applyAlignment="1">
      <alignment horizontal="center" vertical="center" textRotation="90" wrapText="1"/>
    </xf>
    <xf numFmtId="0" fontId="18" fillId="0" borderId="46" xfId="0" applyFont="1" applyFill="1" applyBorder="1" applyAlignment="1">
      <alignment horizontal="center" vertical="center" textRotation="90" wrapText="1"/>
    </xf>
    <xf numFmtId="0" fontId="18" fillId="0" borderId="59" xfId="0" applyFont="1" applyFill="1" applyBorder="1" applyAlignment="1">
      <alignment horizontal="center" vertical="center" textRotation="90" wrapText="1"/>
    </xf>
    <xf numFmtId="0" fontId="18" fillId="0" borderId="63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vertical="center" wrapText="1"/>
    </xf>
    <xf numFmtId="0" fontId="19" fillId="0" borderId="58" xfId="0" applyFont="1" applyFill="1" applyBorder="1" applyAlignment="1">
      <alignment horizontal="center" vertical="center" textRotation="90" wrapText="1"/>
    </xf>
    <xf numFmtId="0" fontId="19" fillId="0" borderId="46" xfId="0" applyFont="1" applyFill="1" applyBorder="1" applyAlignment="1">
      <alignment horizontal="center" vertical="center" textRotation="90" wrapText="1"/>
    </xf>
    <xf numFmtId="0" fontId="19" fillId="0" borderId="63" xfId="0" applyFont="1" applyFill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left" vertical="center" wrapText="1" indent="1"/>
    </xf>
    <xf numFmtId="0" fontId="7" fillId="0" borderId="60" xfId="0" applyFont="1" applyBorder="1" applyAlignment="1">
      <alignment horizontal="left" vertical="center" wrapText="1" indent="1"/>
    </xf>
    <xf numFmtId="0" fontId="7" fillId="0" borderId="57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2"/>
    </xf>
    <xf numFmtId="0" fontId="32" fillId="0" borderId="15" xfId="0" applyFont="1" applyBorder="1" applyAlignment="1">
      <alignment horizontal="left" wrapText="1" indent="2"/>
    </xf>
    <xf numFmtId="172" fontId="25" fillId="33" borderId="14" xfId="0" applyNumberFormat="1" applyFont="1" applyFill="1" applyBorder="1" applyAlignment="1">
      <alignment horizontal="right" vertical="center" wrapText="1"/>
    </xf>
    <xf numFmtId="172" fontId="25" fillId="33" borderId="67" xfId="0" applyNumberFormat="1" applyFont="1" applyFill="1" applyBorder="1" applyAlignment="1">
      <alignment horizontal="right" vertical="center" wrapText="1"/>
    </xf>
    <xf numFmtId="0" fontId="6" fillId="0" borderId="51" xfId="0" applyFont="1" applyBorder="1" applyAlignment="1">
      <alignment horizontal="left" vertical="center" wrapText="1" indent="2"/>
    </xf>
    <xf numFmtId="0" fontId="32" fillId="0" borderId="65" xfId="0" applyFont="1" applyBorder="1" applyAlignment="1">
      <alignment horizontal="left" wrapText="1" indent="2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7" fillId="0" borderId="3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>
      <alignment horizontal="left" vertical="center" wrapText="1" indent="1"/>
    </xf>
    <xf numFmtId="172" fontId="25" fillId="33" borderId="30" xfId="0" applyNumberFormat="1" applyFont="1" applyFill="1" applyBorder="1" applyAlignment="1">
      <alignment horizontal="right" vertical="center" wrapText="1"/>
    </xf>
    <xf numFmtId="172" fontId="25" fillId="33" borderId="68" xfId="0" applyNumberFormat="1" applyFont="1" applyFill="1" applyBorder="1" applyAlignment="1">
      <alignment horizontal="right" vertical="center" wrapText="1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7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0" xfId="0" applyFont="1" applyBorder="1" applyAlignment="1">
      <alignment/>
    </xf>
    <xf numFmtId="172" fontId="25" fillId="33" borderId="12" xfId="0" applyNumberFormat="1" applyFont="1" applyFill="1" applyBorder="1" applyAlignment="1">
      <alignment horizontal="right" vertical="center" wrapText="1"/>
    </xf>
    <xf numFmtId="172" fontId="25" fillId="33" borderId="17" xfId="0" applyNumberFormat="1" applyFont="1" applyFill="1" applyBorder="1" applyAlignment="1">
      <alignment horizontal="right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4" fillId="36" borderId="19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4" fillId="0" borderId="75" xfId="0" applyFont="1" applyBorder="1" applyAlignment="1">
      <alignment horizontal="left" vertical="center" wrapText="1"/>
    </xf>
    <xf numFmtId="0" fontId="0" fillId="0" borderId="76" xfId="0" applyBorder="1" applyAlignment="1" quotePrefix="1">
      <alignment horizontal="left" vertical="center"/>
    </xf>
    <xf numFmtId="0" fontId="0" fillId="0" borderId="71" xfId="0" applyBorder="1" applyAlignment="1" quotePrefix="1">
      <alignment horizontal="left" vertical="center"/>
    </xf>
    <xf numFmtId="0" fontId="6" fillId="0" borderId="24" xfId="0" applyFont="1" applyBorder="1" applyAlignment="1">
      <alignment horizontal="left" vertical="center" wrapText="1" indent="1"/>
    </xf>
    <xf numFmtId="0" fontId="32" fillId="0" borderId="47" xfId="0" applyFont="1" applyBorder="1" applyAlignment="1">
      <alignment horizontal="left" vertical="center" wrapText="1" indent="1"/>
    </xf>
    <xf numFmtId="3" fontId="25" fillId="33" borderId="13" xfId="0" applyNumberFormat="1" applyFont="1" applyFill="1" applyBorder="1" applyAlignment="1">
      <alignment horizontal="right" vertical="center"/>
    </xf>
    <xf numFmtId="3" fontId="25" fillId="33" borderId="27" xfId="0" applyNumberFormat="1" applyFont="1" applyFill="1" applyBorder="1" applyAlignment="1">
      <alignment horizontal="right" vertical="center"/>
    </xf>
    <xf numFmtId="0" fontId="0" fillId="0" borderId="24" xfId="0" applyBorder="1" applyAlignment="1" quotePrefix="1">
      <alignment vertical="center"/>
    </xf>
    <xf numFmtId="0" fontId="0" fillId="0" borderId="48" xfId="0" applyBorder="1" applyAlignment="1" quotePrefix="1">
      <alignment vertical="center"/>
    </xf>
    <xf numFmtId="0" fontId="0" fillId="0" borderId="55" xfId="0" applyBorder="1" applyAlignment="1">
      <alignment vertical="center"/>
    </xf>
    <xf numFmtId="0" fontId="0" fillId="0" borderId="48" xfId="0" applyBorder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7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8" fillId="0" borderId="0" xfId="0" applyFont="1" applyAlignment="1" applyProtection="1">
      <alignment horizontal="center"/>
      <protection locked="0"/>
    </xf>
    <xf numFmtId="0" fontId="7" fillId="0" borderId="4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1" fillId="0" borderId="6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8"/>
  <sheetViews>
    <sheetView tabSelected="1" zoomScale="75" zoomScaleNormal="75" zoomScalePageLayoutView="0" workbookViewId="0" topLeftCell="A1">
      <selection activeCell="L17" sqref="L17"/>
    </sheetView>
  </sheetViews>
  <sheetFormatPr defaultColWidth="9.00390625" defaultRowHeight="12.75"/>
  <cols>
    <col min="1" max="1" width="9.25390625" style="47" customWidth="1"/>
    <col min="2" max="2" width="0.12890625" style="47" customWidth="1"/>
    <col min="3" max="3" width="11.125" style="8" customWidth="1"/>
    <col min="4" max="4" width="72.125" style="8" customWidth="1"/>
    <col min="5" max="5" width="5.375" style="9" customWidth="1"/>
    <col min="6" max="6" width="14.25390625" style="0" customWidth="1"/>
    <col min="7" max="8" width="15.00390625" style="0" customWidth="1"/>
  </cols>
  <sheetData>
    <row r="1" spans="1:13" ht="12.75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</row>
    <row r="2" spans="1:13" ht="12.75">
      <c r="A2" s="1"/>
      <c r="B2" s="1"/>
      <c r="C2" s="1"/>
      <c r="D2" s="1"/>
      <c r="E2" s="2"/>
      <c r="F2" s="3"/>
      <c r="G2" s="3"/>
      <c r="H2" s="3"/>
      <c r="I2" s="3"/>
      <c r="J2" s="3"/>
      <c r="K2" s="3"/>
      <c r="L2" s="3"/>
      <c r="M2" s="3"/>
    </row>
    <row r="3" spans="1:13" ht="12.75">
      <c r="A3" s="1"/>
      <c r="B3" s="1"/>
      <c r="C3" s="1"/>
      <c r="D3" s="1"/>
      <c r="E3" s="2"/>
      <c r="F3" s="3"/>
      <c r="G3" s="3"/>
      <c r="H3" s="3"/>
      <c r="I3" s="3"/>
      <c r="J3" s="3"/>
      <c r="K3" s="3"/>
      <c r="L3" s="3"/>
      <c r="M3" s="3"/>
    </row>
    <row r="4" spans="1:13" ht="6" customHeight="1">
      <c r="A4" s="1"/>
      <c r="B4" s="1"/>
      <c r="C4" s="1"/>
      <c r="D4" s="1"/>
      <c r="E4" s="2"/>
      <c r="F4" s="3"/>
      <c r="G4" s="3"/>
      <c r="H4" s="3"/>
      <c r="I4" s="3"/>
      <c r="J4" s="3"/>
      <c r="K4" s="3"/>
      <c r="L4" s="3"/>
      <c r="M4" s="3"/>
    </row>
    <row r="5" spans="1:13" ht="6" customHeight="1" hidden="1">
      <c r="A5" s="1"/>
      <c r="B5" s="1"/>
      <c r="C5" s="1"/>
      <c r="D5" s="1"/>
      <c r="E5" s="2"/>
      <c r="F5" s="3"/>
      <c r="G5" s="3"/>
      <c r="H5" s="3"/>
      <c r="I5" s="3"/>
      <c r="J5" s="3"/>
      <c r="K5" s="3"/>
      <c r="L5" s="3"/>
      <c r="M5" s="3"/>
    </row>
    <row r="6" spans="1:13" ht="6" customHeight="1">
      <c r="A6" s="1"/>
      <c r="B6" s="1"/>
      <c r="C6" s="1"/>
      <c r="D6" s="1"/>
      <c r="E6" s="2"/>
      <c r="F6" s="3"/>
      <c r="G6" s="3"/>
      <c r="H6" s="3"/>
      <c r="I6" s="3"/>
      <c r="J6" s="3"/>
      <c r="K6" s="3"/>
      <c r="L6" s="3"/>
      <c r="M6" s="3"/>
    </row>
    <row r="7" spans="1:13" ht="12.75">
      <c r="A7" s="1"/>
      <c r="B7" s="1"/>
      <c r="C7" s="1"/>
      <c r="D7" s="1"/>
      <c r="E7" s="2"/>
      <c r="F7" s="3"/>
      <c r="G7" s="3"/>
      <c r="H7" s="3"/>
      <c r="I7" s="3"/>
      <c r="J7" s="3"/>
      <c r="K7" s="3"/>
      <c r="L7" s="3"/>
      <c r="M7" s="3"/>
    </row>
    <row r="8" spans="1:13" ht="27" customHeight="1">
      <c r="A8" s="215" t="s">
        <v>0</v>
      </c>
      <c r="B8" s="215"/>
      <c r="C8" s="215"/>
      <c r="D8" s="215"/>
      <c r="E8" s="2"/>
      <c r="F8" s="4"/>
      <c r="G8" s="4"/>
      <c r="H8" s="4"/>
      <c r="I8" s="3"/>
      <c r="J8" s="3"/>
      <c r="K8" s="3"/>
      <c r="L8" s="3"/>
      <c r="M8" s="3"/>
    </row>
    <row r="9" spans="1:13" ht="18" customHeight="1">
      <c r="A9" s="216" t="s">
        <v>1</v>
      </c>
      <c r="B9" s="216"/>
      <c r="C9" s="216"/>
      <c r="D9" s="216"/>
      <c r="E9" s="2"/>
      <c r="F9" s="3" t="s">
        <v>209</v>
      </c>
      <c r="G9" s="3"/>
      <c r="H9" s="3"/>
      <c r="I9" s="3"/>
      <c r="J9" s="3"/>
      <c r="K9" s="3"/>
      <c r="L9" s="3"/>
      <c r="M9" s="3"/>
    </row>
    <row r="10" spans="1:13" ht="15.75" customHeight="1">
      <c r="A10" s="5"/>
      <c r="B10" s="5"/>
      <c r="C10" s="6"/>
      <c r="D10" s="6"/>
      <c r="E10" s="2"/>
      <c r="F10" s="3"/>
      <c r="G10" s="3"/>
      <c r="H10" s="3"/>
      <c r="I10" s="3"/>
      <c r="J10" s="3"/>
      <c r="K10" s="3"/>
      <c r="L10" s="3"/>
      <c r="M10" s="3"/>
    </row>
    <row r="11" spans="1:13" s="49" customFormat="1" ht="32.25" customHeight="1">
      <c r="A11" s="218" t="s">
        <v>200</v>
      </c>
      <c r="B11" s="218"/>
      <c r="C11" s="218"/>
      <c r="D11" s="218"/>
      <c r="E11" s="218"/>
      <c r="F11" s="218"/>
      <c r="G11" s="218"/>
      <c r="H11" s="218"/>
      <c r="I11" s="48"/>
      <c r="J11" s="48"/>
      <c r="K11" s="48"/>
      <c r="L11" s="48"/>
      <c r="M11" s="48"/>
    </row>
    <row r="12" spans="1:13" ht="6" customHeight="1">
      <c r="A12" s="218"/>
      <c r="B12" s="218"/>
      <c r="C12" s="218"/>
      <c r="D12" s="218"/>
      <c r="E12" s="218"/>
      <c r="F12" s="218"/>
      <c r="G12" s="218"/>
      <c r="H12" s="218"/>
      <c r="I12" s="3"/>
      <c r="J12" s="3"/>
      <c r="K12" s="3"/>
      <c r="L12" s="3"/>
      <c r="M12" s="3"/>
    </row>
    <row r="13" spans="1:13" ht="18.75" customHeight="1">
      <c r="A13" s="217" t="s">
        <v>2</v>
      </c>
      <c r="B13" s="217"/>
      <c r="C13" s="217"/>
      <c r="D13" s="217"/>
      <c r="E13" s="217"/>
      <c r="I13" s="3"/>
      <c r="J13" s="3"/>
      <c r="K13" s="3"/>
      <c r="L13" s="3"/>
      <c r="M13" s="3"/>
    </row>
    <row r="14" spans="1:13" ht="6.75" customHeight="1" thickBot="1">
      <c r="A14" s="7" t="s">
        <v>3</v>
      </c>
      <c r="B14" s="7"/>
      <c r="I14" s="3"/>
      <c r="J14" s="3"/>
      <c r="K14" s="3"/>
      <c r="L14" s="3"/>
      <c r="M14" s="3"/>
    </row>
    <row r="15" spans="1:13" ht="46.5" customHeight="1">
      <c r="A15" s="219" t="s">
        <v>4</v>
      </c>
      <c r="B15" s="220"/>
      <c r="C15" s="220"/>
      <c r="D15" s="220"/>
      <c r="E15" s="166"/>
      <c r="F15" s="10" t="s">
        <v>197</v>
      </c>
      <c r="G15" s="10" t="s">
        <v>198</v>
      </c>
      <c r="H15" s="10" t="s">
        <v>201</v>
      </c>
      <c r="I15" s="3"/>
      <c r="J15" s="3"/>
      <c r="K15" s="3"/>
      <c r="L15" s="3"/>
      <c r="M15" s="3"/>
    </row>
    <row r="16" spans="1:13" s="52" customFormat="1" ht="15.75" customHeight="1">
      <c r="A16" s="188">
        <v>1</v>
      </c>
      <c r="B16" s="189"/>
      <c r="C16" s="189"/>
      <c r="D16" s="189"/>
      <c r="E16" s="190"/>
      <c r="F16" s="11">
        <v>2</v>
      </c>
      <c r="G16" s="11">
        <v>3</v>
      </c>
      <c r="H16" s="11">
        <v>4</v>
      </c>
      <c r="I16" s="51"/>
      <c r="J16" s="51"/>
      <c r="K16" s="51"/>
      <c r="L16" s="51"/>
      <c r="M16" s="51"/>
    </row>
    <row r="17" spans="1:13" ht="28.5" customHeight="1">
      <c r="A17" s="191" t="s">
        <v>5</v>
      </c>
      <c r="B17" s="192"/>
      <c r="C17" s="192"/>
      <c r="D17" s="193"/>
      <c r="E17" s="12" t="s">
        <v>6</v>
      </c>
      <c r="F17" s="13">
        <f>F18+F42</f>
        <v>135082.97</v>
      </c>
      <c r="G17" s="13">
        <f>G18+G42</f>
        <v>139198.47</v>
      </c>
      <c r="H17" s="13">
        <f>H18+H42</f>
        <v>139198.47</v>
      </c>
      <c r="I17" s="3"/>
      <c r="J17" s="3"/>
      <c r="K17" s="3"/>
      <c r="L17" s="3"/>
      <c r="M17" s="3"/>
    </row>
    <row r="18" spans="1:13" ht="28.5" customHeight="1">
      <c r="A18" s="194" t="s">
        <v>7</v>
      </c>
      <c r="B18" s="195"/>
      <c r="C18" s="195"/>
      <c r="D18" s="196"/>
      <c r="E18" s="12" t="s">
        <v>8</v>
      </c>
      <c r="F18" s="14">
        <f>F19+F29+F40+F41</f>
        <v>129078.26999999999</v>
      </c>
      <c r="G18" s="14">
        <f>G19+G29+G40+G41</f>
        <v>133193.77</v>
      </c>
      <c r="H18" s="14">
        <f>H19+H29+H40+H41</f>
        <v>133193.77</v>
      </c>
      <c r="I18" s="3"/>
      <c r="J18" s="3"/>
      <c r="K18" s="3"/>
      <c r="L18" s="3"/>
      <c r="M18" s="3"/>
    </row>
    <row r="19" spans="1:13" ht="28.5" customHeight="1">
      <c r="A19" s="197" t="s">
        <v>9</v>
      </c>
      <c r="B19" s="198"/>
      <c r="C19" s="198"/>
      <c r="D19" s="199"/>
      <c r="E19" s="12" t="s">
        <v>10</v>
      </c>
      <c r="F19" s="14">
        <f>F20+F25+F26+F28</f>
        <v>124996.37</v>
      </c>
      <c r="G19" s="14">
        <f>G20+G25+G26+G28</f>
        <v>129111.87</v>
      </c>
      <c r="H19" s="14">
        <f>H20+H25+H26+H28</f>
        <v>129111.87</v>
      </c>
      <c r="I19" s="3"/>
      <c r="J19" s="3"/>
      <c r="K19" s="3"/>
      <c r="L19" s="3"/>
      <c r="M19" s="3"/>
    </row>
    <row r="20" spans="1:13" ht="26.25" customHeight="1">
      <c r="A20" s="204" t="s">
        <v>11</v>
      </c>
      <c r="B20" s="205"/>
      <c r="C20" s="202" t="s">
        <v>12</v>
      </c>
      <c r="D20" s="210"/>
      <c r="E20" s="12" t="s">
        <v>13</v>
      </c>
      <c r="F20" s="16">
        <v>65504.1</v>
      </c>
      <c r="G20" s="16">
        <f>G21+G22</f>
        <v>69469.59999999999</v>
      </c>
      <c r="H20" s="16">
        <f>H21+H22</f>
        <v>69469.59999999999</v>
      </c>
      <c r="I20" s="3"/>
      <c r="J20" s="3"/>
      <c r="K20" s="3"/>
      <c r="L20" s="3"/>
      <c r="M20" s="3"/>
    </row>
    <row r="21" spans="1:13" ht="54" customHeight="1">
      <c r="A21" s="206"/>
      <c r="B21" s="207"/>
      <c r="C21" s="211" t="s">
        <v>14</v>
      </c>
      <c r="D21" s="18" t="s">
        <v>15</v>
      </c>
      <c r="E21" s="12" t="s">
        <v>16</v>
      </c>
      <c r="F21" s="16">
        <v>64812.2</v>
      </c>
      <c r="G21" s="175">
        <f>64812.2+3965.5</f>
        <v>68777.7</v>
      </c>
      <c r="H21" s="175">
        <f>64812.2+3965.5</f>
        <v>68777.7</v>
      </c>
      <c r="I21" s="3"/>
      <c r="J21" s="3"/>
      <c r="K21" s="3"/>
      <c r="L21" s="3"/>
      <c r="M21" s="3"/>
    </row>
    <row r="22" spans="1:13" ht="26.25" customHeight="1">
      <c r="A22" s="206"/>
      <c r="B22" s="207"/>
      <c r="C22" s="212"/>
      <c r="D22" s="17" t="s">
        <v>17</v>
      </c>
      <c r="E22" s="12" t="s">
        <v>18</v>
      </c>
      <c r="F22" s="16">
        <v>691.9</v>
      </c>
      <c r="G22" s="16">
        <v>691.9</v>
      </c>
      <c r="H22" s="16">
        <v>691.9</v>
      </c>
      <c r="I22" s="3"/>
      <c r="J22" s="3"/>
      <c r="K22" s="3"/>
      <c r="L22" s="3"/>
      <c r="M22" s="3"/>
    </row>
    <row r="23" spans="1:13" ht="117" customHeight="1">
      <c r="A23" s="206"/>
      <c r="B23" s="207"/>
      <c r="C23" s="212"/>
      <c r="D23" s="18" t="s">
        <v>19</v>
      </c>
      <c r="E23" s="12" t="s">
        <v>20</v>
      </c>
      <c r="F23" s="16"/>
      <c r="G23" s="16"/>
      <c r="H23" s="16"/>
      <c r="I23" s="3"/>
      <c r="J23" s="3"/>
      <c r="K23" s="3"/>
      <c r="L23" s="3"/>
      <c r="M23" s="3"/>
    </row>
    <row r="24" spans="1:13" ht="69" customHeight="1">
      <c r="A24" s="206"/>
      <c r="B24" s="207"/>
      <c r="C24" s="212"/>
      <c r="D24" s="18" t="s">
        <v>194</v>
      </c>
      <c r="E24" s="12" t="s">
        <v>21</v>
      </c>
      <c r="F24" s="16"/>
      <c r="G24" s="16"/>
      <c r="H24" s="16"/>
      <c r="I24" s="3"/>
      <c r="J24" s="3"/>
      <c r="K24" s="3"/>
      <c r="L24" s="3"/>
      <c r="M24" s="3"/>
    </row>
    <row r="25" spans="1:13" ht="26.25" customHeight="1">
      <c r="A25" s="206"/>
      <c r="B25" s="207"/>
      <c r="C25" s="202" t="s">
        <v>22</v>
      </c>
      <c r="D25" s="203"/>
      <c r="E25" s="12" t="s">
        <v>23</v>
      </c>
      <c r="F25" s="16"/>
      <c r="G25" s="16">
        <v>150</v>
      </c>
      <c r="H25" s="16">
        <v>150</v>
      </c>
      <c r="I25" s="3"/>
      <c r="J25" s="3"/>
      <c r="K25" s="3"/>
      <c r="L25" s="3"/>
      <c r="M25" s="3"/>
    </row>
    <row r="26" spans="1:13" ht="26.25" customHeight="1">
      <c r="A26" s="206"/>
      <c r="B26" s="207"/>
      <c r="C26" s="202" t="s">
        <v>24</v>
      </c>
      <c r="D26" s="203"/>
      <c r="E26" s="12" t="s">
        <v>25</v>
      </c>
      <c r="F26" s="16">
        <f>F27+9668.07+1500</f>
        <v>52672.27</v>
      </c>
      <c r="G26" s="16">
        <f>G27+9668.07+1500</f>
        <v>52672.27</v>
      </c>
      <c r="H26" s="16">
        <f>H27+9668.07+1500</f>
        <v>54672.27</v>
      </c>
      <c r="I26" s="3"/>
      <c r="J26" s="3"/>
      <c r="K26" s="3"/>
      <c r="L26" s="3"/>
      <c r="M26" s="3"/>
    </row>
    <row r="27" spans="1:13" ht="26.25" customHeight="1">
      <c r="A27" s="206"/>
      <c r="B27" s="207"/>
      <c r="C27" s="20" t="s">
        <v>26</v>
      </c>
      <c r="D27" s="21" t="s">
        <v>27</v>
      </c>
      <c r="E27" s="12" t="s">
        <v>28</v>
      </c>
      <c r="F27" s="16">
        <v>41504.2</v>
      </c>
      <c r="G27" s="16">
        <v>41504.2</v>
      </c>
      <c r="H27" s="16">
        <f>41504.2+2000</f>
        <v>43504.2</v>
      </c>
      <c r="I27" s="3"/>
      <c r="J27" s="3"/>
      <c r="K27" s="3"/>
      <c r="L27" s="3"/>
      <c r="M27" s="3"/>
    </row>
    <row r="28" spans="1:13" ht="26.25" customHeight="1">
      <c r="A28" s="208"/>
      <c r="B28" s="209"/>
      <c r="C28" s="213" t="s">
        <v>29</v>
      </c>
      <c r="D28" s="214"/>
      <c r="E28" s="12" t="s">
        <v>30</v>
      </c>
      <c r="F28" s="22">
        <v>6820</v>
      </c>
      <c r="G28" s="22">
        <v>6820</v>
      </c>
      <c r="H28" s="22">
        <f>6820-2000</f>
        <v>4820</v>
      </c>
      <c r="I28" s="3"/>
      <c r="J28" s="3"/>
      <c r="K28" s="3"/>
      <c r="L28" s="3"/>
      <c r="M28" s="3"/>
    </row>
    <row r="29" spans="1:13" ht="26.25" customHeight="1">
      <c r="A29" s="197" t="s">
        <v>195</v>
      </c>
      <c r="B29" s="198"/>
      <c r="C29" s="198"/>
      <c r="D29" s="199"/>
      <c r="E29" s="12" t="s">
        <v>31</v>
      </c>
      <c r="F29" s="14">
        <f>F30+F32+F33+F34+F35+F37+F38+F39</f>
        <v>3681.9</v>
      </c>
      <c r="G29" s="14">
        <f>G30+G32+G33+G34+G35+G37+G38+G39</f>
        <v>3681.9</v>
      </c>
      <c r="H29" s="14">
        <f>H30+H32+H33+H34+H35+H37+H38+H39</f>
        <v>3681.9</v>
      </c>
      <c r="I29" s="3"/>
      <c r="J29" s="3"/>
      <c r="K29" s="3"/>
      <c r="L29" s="3"/>
      <c r="M29" s="3"/>
    </row>
    <row r="30" spans="1:13" ht="26.25" customHeight="1">
      <c r="A30" s="200" t="s">
        <v>11</v>
      </c>
      <c r="B30" s="201"/>
      <c r="C30" s="202" t="s">
        <v>32</v>
      </c>
      <c r="D30" s="203"/>
      <c r="E30" s="12" t="s">
        <v>33</v>
      </c>
      <c r="F30" s="16">
        <v>2912</v>
      </c>
      <c r="G30" s="16">
        <v>2912</v>
      </c>
      <c r="H30" s="16">
        <v>2912</v>
      </c>
      <c r="I30" s="3"/>
      <c r="J30" s="3"/>
      <c r="K30" s="3"/>
      <c r="L30" s="3"/>
      <c r="M30" s="3"/>
    </row>
    <row r="31" spans="1:13" ht="26.25" customHeight="1">
      <c r="A31" s="200"/>
      <c r="B31" s="201"/>
      <c r="C31" s="17" t="s">
        <v>26</v>
      </c>
      <c r="D31" s="18" t="s">
        <v>34</v>
      </c>
      <c r="E31" s="12" t="s">
        <v>35</v>
      </c>
      <c r="F31" s="16">
        <v>572</v>
      </c>
      <c r="G31" s="16">
        <v>572</v>
      </c>
      <c r="H31" s="16">
        <v>572</v>
      </c>
      <c r="I31" s="3"/>
      <c r="J31" s="3"/>
      <c r="K31" s="3"/>
      <c r="L31" s="3"/>
      <c r="M31" s="3"/>
    </row>
    <row r="32" spans="1:13" ht="26.25" customHeight="1">
      <c r="A32" s="200"/>
      <c r="B32" s="201"/>
      <c r="C32" s="202" t="s">
        <v>36</v>
      </c>
      <c r="D32" s="203"/>
      <c r="E32" s="12" t="s">
        <v>37</v>
      </c>
      <c r="F32" s="16">
        <v>769.9</v>
      </c>
      <c r="G32" s="16">
        <v>769.9</v>
      </c>
      <c r="H32" s="16">
        <v>769.9</v>
      </c>
      <c r="I32" s="3"/>
      <c r="J32" s="3"/>
      <c r="K32" s="3"/>
      <c r="L32" s="3"/>
      <c r="M32" s="3"/>
    </row>
    <row r="33" spans="1:13" ht="26.25" customHeight="1">
      <c r="A33" s="200"/>
      <c r="B33" s="201"/>
      <c r="C33" s="202" t="s">
        <v>38</v>
      </c>
      <c r="D33" s="203"/>
      <c r="E33" s="12" t="s">
        <v>39</v>
      </c>
      <c r="F33" s="16"/>
      <c r="G33" s="16"/>
      <c r="H33" s="16"/>
      <c r="I33" s="3"/>
      <c r="J33" s="3"/>
      <c r="K33" s="3"/>
      <c r="L33" s="3"/>
      <c r="M33" s="3"/>
    </row>
    <row r="34" spans="1:13" ht="26.25" customHeight="1">
      <c r="A34" s="200"/>
      <c r="B34" s="201"/>
      <c r="C34" s="202" t="s">
        <v>40</v>
      </c>
      <c r="D34" s="203"/>
      <c r="E34" s="12" t="s">
        <v>41</v>
      </c>
      <c r="F34" s="16"/>
      <c r="G34" s="16"/>
      <c r="H34" s="16"/>
      <c r="I34" s="3"/>
      <c r="J34" s="3"/>
      <c r="K34" s="3"/>
      <c r="L34" s="3"/>
      <c r="M34" s="3"/>
    </row>
    <row r="35" spans="1:13" ht="26.25" customHeight="1">
      <c r="A35" s="200"/>
      <c r="B35" s="201"/>
      <c r="C35" s="202" t="s">
        <v>42</v>
      </c>
      <c r="D35" s="203"/>
      <c r="E35" s="12" t="s">
        <v>43</v>
      </c>
      <c r="F35" s="16"/>
      <c r="G35" s="16"/>
      <c r="H35" s="16"/>
      <c r="I35" s="3"/>
      <c r="J35" s="3"/>
      <c r="K35" s="3"/>
      <c r="L35" s="3"/>
      <c r="M35" s="3"/>
    </row>
    <row r="36" spans="1:13" ht="26.25" customHeight="1">
      <c r="A36" s="200"/>
      <c r="B36" s="201"/>
      <c r="C36" s="15" t="s">
        <v>26</v>
      </c>
      <c r="D36" s="23" t="s">
        <v>44</v>
      </c>
      <c r="E36" s="12" t="s">
        <v>45</v>
      </c>
      <c r="F36" s="16"/>
      <c r="G36" s="16"/>
      <c r="H36" s="16"/>
      <c r="I36" s="3"/>
      <c r="J36" s="3"/>
      <c r="K36" s="3"/>
      <c r="L36" s="3"/>
      <c r="M36" s="3"/>
    </row>
    <row r="37" spans="1:13" ht="26.25" customHeight="1">
      <c r="A37" s="200"/>
      <c r="B37" s="201"/>
      <c r="C37" s="202" t="s">
        <v>46</v>
      </c>
      <c r="D37" s="203"/>
      <c r="E37" s="12" t="s">
        <v>47</v>
      </c>
      <c r="F37" s="16"/>
      <c r="G37" s="16"/>
      <c r="H37" s="16"/>
      <c r="I37" s="3"/>
      <c r="J37" s="3"/>
      <c r="K37" s="3"/>
      <c r="L37" s="3"/>
      <c r="M37" s="3"/>
    </row>
    <row r="38" spans="1:13" ht="26.25" customHeight="1">
      <c r="A38" s="200"/>
      <c r="B38" s="201"/>
      <c r="C38" s="221" t="s">
        <v>48</v>
      </c>
      <c r="D38" s="222"/>
      <c r="E38" s="12" t="s">
        <v>49</v>
      </c>
      <c r="F38" s="16"/>
      <c r="G38" s="16"/>
      <c r="H38" s="16"/>
      <c r="I38" s="3"/>
      <c r="J38" s="3"/>
      <c r="K38" s="3"/>
      <c r="L38" s="3"/>
      <c r="M38" s="3"/>
    </row>
    <row r="39" spans="1:13" ht="26.25" customHeight="1">
      <c r="A39" s="200"/>
      <c r="B39" s="201"/>
      <c r="C39" s="202" t="s">
        <v>29</v>
      </c>
      <c r="D39" s="203"/>
      <c r="E39" s="12" t="s">
        <v>50</v>
      </c>
      <c r="F39" s="16"/>
      <c r="G39" s="16"/>
      <c r="H39" s="16"/>
      <c r="I39" s="3"/>
      <c r="J39" s="3"/>
      <c r="K39" s="3"/>
      <c r="L39" s="3"/>
      <c r="M39" s="3"/>
    </row>
    <row r="40" spans="1:13" s="54" customFormat="1" ht="26.25" customHeight="1">
      <c r="A40" s="197" t="s">
        <v>51</v>
      </c>
      <c r="B40" s="198"/>
      <c r="C40" s="198"/>
      <c r="D40" s="199"/>
      <c r="E40" s="12" t="s">
        <v>52</v>
      </c>
      <c r="F40" s="24"/>
      <c r="G40" s="24"/>
      <c r="H40" s="24"/>
      <c r="I40" s="53"/>
      <c r="J40" s="53"/>
      <c r="K40" s="53"/>
      <c r="L40" s="53"/>
      <c r="M40" s="53"/>
    </row>
    <row r="41" spans="1:13" s="54" customFormat="1" ht="26.25" customHeight="1">
      <c r="A41" s="197" t="s">
        <v>53</v>
      </c>
      <c r="B41" s="198"/>
      <c r="C41" s="198"/>
      <c r="D41" s="199"/>
      <c r="E41" s="12" t="s">
        <v>54</v>
      </c>
      <c r="F41" s="24">
        <v>400</v>
      </c>
      <c r="G41" s="24">
        <v>400</v>
      </c>
      <c r="H41" s="24">
        <v>400</v>
      </c>
      <c r="I41" s="53"/>
      <c r="J41" s="53"/>
      <c r="K41" s="53"/>
      <c r="L41" s="53"/>
      <c r="M41" s="53"/>
    </row>
    <row r="42" spans="1:13" s="54" customFormat="1" ht="26.25" customHeight="1">
      <c r="A42" s="194" t="s">
        <v>55</v>
      </c>
      <c r="B42" s="195"/>
      <c r="C42" s="195"/>
      <c r="D42" s="196"/>
      <c r="E42" s="12" t="s">
        <v>56</v>
      </c>
      <c r="F42" s="25">
        <f>F43+F44</f>
        <v>6004.7</v>
      </c>
      <c r="G42" s="25">
        <f>G43+G44</f>
        <v>6004.7</v>
      </c>
      <c r="H42" s="25">
        <f>H43+H44</f>
        <v>6004.7</v>
      </c>
      <c r="I42" s="53"/>
      <c r="J42" s="53"/>
      <c r="K42" s="53"/>
      <c r="L42" s="53"/>
      <c r="M42" s="53"/>
    </row>
    <row r="43" spans="1:13" ht="26.25" customHeight="1">
      <c r="A43" s="197" t="s">
        <v>57</v>
      </c>
      <c r="B43" s="198"/>
      <c r="C43" s="198"/>
      <c r="D43" s="199"/>
      <c r="E43" s="12" t="s">
        <v>58</v>
      </c>
      <c r="F43" s="16"/>
      <c r="G43" s="16"/>
      <c r="H43" s="16"/>
      <c r="I43" s="3"/>
      <c r="J43" s="3"/>
      <c r="K43" s="3"/>
      <c r="L43" s="3"/>
      <c r="M43" s="3"/>
    </row>
    <row r="44" spans="1:13" ht="26.25" customHeight="1" thickBot="1">
      <c r="A44" s="228" t="s">
        <v>59</v>
      </c>
      <c r="B44" s="229"/>
      <c r="C44" s="229"/>
      <c r="D44" s="230"/>
      <c r="E44" s="26" t="s">
        <v>60</v>
      </c>
      <c r="F44" s="27">
        <v>6004.7</v>
      </c>
      <c r="G44" s="27">
        <v>6004.7</v>
      </c>
      <c r="H44" s="27">
        <v>6004.7</v>
      </c>
      <c r="I44" s="3"/>
      <c r="J44" s="3"/>
      <c r="K44" s="3"/>
      <c r="L44" s="3"/>
      <c r="M44" s="3"/>
    </row>
    <row r="45" spans="1:13" ht="19.5" customHeight="1">
      <c r="A45" s="231"/>
      <c r="B45" s="231"/>
      <c r="C45" s="231"/>
      <c r="D45" s="231"/>
      <c r="E45" s="29"/>
      <c r="I45" s="3"/>
      <c r="J45" s="3"/>
      <c r="K45" s="3"/>
      <c r="L45" s="3"/>
      <c r="M45" s="3"/>
    </row>
    <row r="46" spans="1:13" ht="31.5" customHeight="1">
      <c r="A46" s="231" t="s">
        <v>61</v>
      </c>
      <c r="B46" s="231"/>
      <c r="C46" s="231"/>
      <c r="D46" s="231"/>
      <c r="E46" s="231"/>
      <c r="I46" s="3"/>
      <c r="J46" s="3"/>
      <c r="K46" s="3"/>
      <c r="L46" s="3"/>
      <c r="M46" s="3"/>
    </row>
    <row r="47" spans="1:13" ht="9.75" customHeight="1" thickBot="1">
      <c r="A47" s="28"/>
      <c r="B47" s="28"/>
      <c r="C47" s="28"/>
      <c r="D47" s="28"/>
      <c r="E47" s="28"/>
      <c r="I47" s="3"/>
      <c r="J47" s="3"/>
      <c r="K47" s="3"/>
      <c r="L47" s="3"/>
      <c r="M47" s="3"/>
    </row>
    <row r="48" spans="1:13" ht="45" customHeight="1">
      <c r="A48" s="232" t="s">
        <v>4</v>
      </c>
      <c r="B48" s="233"/>
      <c r="C48" s="233"/>
      <c r="D48" s="233"/>
      <c r="E48" s="234"/>
      <c r="F48" s="185" t="s">
        <v>197</v>
      </c>
      <c r="G48" s="185" t="s">
        <v>198</v>
      </c>
      <c r="H48" s="185" t="s">
        <v>201</v>
      </c>
      <c r="I48" s="3"/>
      <c r="J48" s="3"/>
      <c r="K48" s="3"/>
      <c r="L48" s="3"/>
      <c r="M48" s="3"/>
    </row>
    <row r="49" spans="1:13" ht="15.75" customHeight="1" hidden="1">
      <c r="A49" s="235"/>
      <c r="B49" s="236"/>
      <c r="C49" s="236"/>
      <c r="D49" s="236"/>
      <c r="E49" s="237"/>
      <c r="F49" s="186"/>
      <c r="G49" s="186" t="s">
        <v>198</v>
      </c>
      <c r="H49" s="186" t="s">
        <v>199</v>
      </c>
      <c r="I49" s="3"/>
      <c r="J49" s="3"/>
      <c r="K49" s="3"/>
      <c r="L49" s="3"/>
      <c r="M49" s="3"/>
    </row>
    <row r="50" spans="1:13" ht="14.25" customHeight="1">
      <c r="A50" s="238"/>
      <c r="B50" s="239"/>
      <c r="C50" s="239"/>
      <c r="D50" s="239"/>
      <c r="E50" s="240"/>
      <c r="F50" s="187"/>
      <c r="G50" s="187" t="s">
        <v>198</v>
      </c>
      <c r="H50" s="187" t="s">
        <v>199</v>
      </c>
      <c r="I50" s="3"/>
      <c r="J50" s="3"/>
      <c r="K50" s="3"/>
      <c r="L50" s="3"/>
      <c r="M50" s="3"/>
    </row>
    <row r="51" spans="1:13" ht="15.75" customHeight="1">
      <c r="A51" s="223">
        <v>1</v>
      </c>
      <c r="B51" s="224"/>
      <c r="C51" s="224"/>
      <c r="D51" s="224"/>
      <c r="E51" s="201"/>
      <c r="F51" s="11">
        <v>2</v>
      </c>
      <c r="G51" s="11">
        <v>3</v>
      </c>
      <c r="H51" s="11">
        <v>4</v>
      </c>
      <c r="I51" s="3"/>
      <c r="J51" s="3"/>
      <c r="K51" s="3"/>
      <c r="L51" s="3"/>
      <c r="M51" s="3"/>
    </row>
    <row r="52" spans="1:13" ht="26.25" customHeight="1">
      <c r="A52" s="225" t="s">
        <v>62</v>
      </c>
      <c r="B52" s="226"/>
      <c r="C52" s="226"/>
      <c r="D52" s="227"/>
      <c r="E52" s="30">
        <v>29</v>
      </c>
      <c r="F52" s="31">
        <f>F53+F74</f>
        <v>134852.9</v>
      </c>
      <c r="G52" s="31">
        <f>G53+G74</f>
        <v>138968.4</v>
      </c>
      <c r="H52" s="31">
        <f>H53+H74</f>
        <v>138968.4</v>
      </c>
      <c r="I52" s="3"/>
      <c r="J52" s="3"/>
      <c r="K52" s="3"/>
      <c r="L52" s="3"/>
      <c r="M52" s="3"/>
    </row>
    <row r="53" spans="1:13" ht="26.25" customHeight="1">
      <c r="A53" s="194" t="s">
        <v>63</v>
      </c>
      <c r="B53" s="195"/>
      <c r="C53" s="195"/>
      <c r="D53" s="196"/>
      <c r="E53" s="30">
        <v>30</v>
      </c>
      <c r="F53" s="32">
        <f>F69</f>
        <v>130152.9</v>
      </c>
      <c r="G53" s="32">
        <f>G69</f>
        <v>134268.4</v>
      </c>
      <c r="H53" s="32">
        <f>H69</f>
        <v>134268.4</v>
      </c>
      <c r="I53" s="3"/>
      <c r="J53" s="3"/>
      <c r="K53" s="3"/>
      <c r="L53" s="3"/>
      <c r="M53" s="3"/>
    </row>
    <row r="54" spans="1:13" ht="26.25" customHeight="1">
      <c r="A54" s="241" t="s">
        <v>64</v>
      </c>
      <c r="B54" s="242"/>
      <c r="C54" s="242"/>
      <c r="D54" s="203"/>
      <c r="E54" s="30">
        <v>31</v>
      </c>
      <c r="F54" s="16">
        <v>3000</v>
      </c>
      <c r="G54" s="165">
        <f>3000+150</f>
        <v>3150</v>
      </c>
      <c r="H54" s="165">
        <f>3000+150</f>
        <v>3150</v>
      </c>
      <c r="I54" s="3"/>
      <c r="J54" s="3"/>
      <c r="K54" s="3"/>
      <c r="L54" s="3"/>
      <c r="M54" s="3"/>
    </row>
    <row r="55" spans="1:13" ht="26.25" customHeight="1">
      <c r="A55" s="241" t="s">
        <v>65</v>
      </c>
      <c r="B55" s="242"/>
      <c r="C55" s="242"/>
      <c r="D55" s="203"/>
      <c r="E55" s="30">
        <v>32</v>
      </c>
      <c r="F55" s="16">
        <v>7580.1</v>
      </c>
      <c r="G55" s="176">
        <v>7580.1</v>
      </c>
      <c r="H55" s="176">
        <v>7580.1</v>
      </c>
      <c r="I55" s="3"/>
      <c r="J55" s="3"/>
      <c r="K55" s="3"/>
      <c r="L55" s="3"/>
      <c r="M55" s="3"/>
    </row>
    <row r="56" spans="1:13" ht="26.25" customHeight="1">
      <c r="A56" s="33" t="s">
        <v>26</v>
      </c>
      <c r="B56" s="242" t="s">
        <v>66</v>
      </c>
      <c r="C56" s="242"/>
      <c r="D56" s="203"/>
      <c r="E56" s="30">
        <v>33</v>
      </c>
      <c r="F56" s="16">
        <v>3156.4</v>
      </c>
      <c r="G56" s="165">
        <v>3156.4</v>
      </c>
      <c r="H56" s="165">
        <v>3156.4</v>
      </c>
      <c r="I56" s="3"/>
      <c r="J56" s="3"/>
      <c r="K56" s="3"/>
      <c r="L56" s="3"/>
      <c r="M56" s="3"/>
    </row>
    <row r="57" spans="1:13" ht="26.25" customHeight="1">
      <c r="A57" s="241" t="s">
        <v>67</v>
      </c>
      <c r="B57" s="242"/>
      <c r="C57" s="242"/>
      <c r="D57" s="203"/>
      <c r="E57" s="30">
        <v>34</v>
      </c>
      <c r="F57" s="16">
        <v>12800</v>
      </c>
      <c r="G57" s="177">
        <v>12800</v>
      </c>
      <c r="H57" s="177">
        <v>12800</v>
      </c>
      <c r="I57" s="3"/>
      <c r="J57" s="3"/>
      <c r="K57" s="3"/>
      <c r="L57" s="3"/>
      <c r="M57" s="3"/>
    </row>
    <row r="58" spans="1:13" ht="26.25" customHeight="1">
      <c r="A58" s="241" t="s">
        <v>68</v>
      </c>
      <c r="B58" s="242"/>
      <c r="C58" s="242"/>
      <c r="D58" s="203"/>
      <c r="E58" s="30">
        <v>35</v>
      </c>
      <c r="F58" s="16">
        <v>185</v>
      </c>
      <c r="G58" s="165">
        <v>185</v>
      </c>
      <c r="H58" s="165">
        <v>185</v>
      </c>
      <c r="I58" s="3"/>
      <c r="J58" s="3"/>
      <c r="K58" s="3"/>
      <c r="L58" s="3"/>
      <c r="M58" s="3"/>
    </row>
    <row r="59" spans="1:13" ht="26.25" customHeight="1">
      <c r="A59" s="241" t="s">
        <v>69</v>
      </c>
      <c r="B59" s="242"/>
      <c r="C59" s="242"/>
      <c r="D59" s="203"/>
      <c r="E59" s="30">
        <v>36</v>
      </c>
      <c r="F59" s="16">
        <v>85177.4</v>
      </c>
      <c r="G59" s="176">
        <f>85177.4+3181.8</f>
        <v>88359.2</v>
      </c>
      <c r="H59" s="176">
        <f>85177.4+3181.8</f>
        <v>88359.2</v>
      </c>
      <c r="I59" s="3"/>
      <c r="J59" s="3"/>
      <c r="K59" s="3"/>
      <c r="L59" s="3"/>
      <c r="M59" s="3"/>
    </row>
    <row r="60" spans="1:13" ht="26.25" customHeight="1">
      <c r="A60" s="33" t="s">
        <v>70</v>
      </c>
      <c r="B60" s="34"/>
      <c r="C60" s="243" t="s">
        <v>71</v>
      </c>
      <c r="D60" s="222"/>
      <c r="E60" s="30">
        <v>37</v>
      </c>
      <c r="F60" s="16">
        <v>79461.4</v>
      </c>
      <c r="G60" s="176">
        <f>79461.4+3181.8</f>
        <v>82643.2</v>
      </c>
      <c r="H60" s="176">
        <f>79461.4+3181.8</f>
        <v>82643.2</v>
      </c>
      <c r="I60" s="3"/>
      <c r="J60" s="3"/>
      <c r="K60" s="3"/>
      <c r="L60" s="3"/>
      <c r="M60" s="3"/>
    </row>
    <row r="61" spans="1:13" ht="26.25" customHeight="1">
      <c r="A61" s="35" t="s">
        <v>3</v>
      </c>
      <c r="B61" s="36">
        <v>6.627980476163173E-304</v>
      </c>
      <c r="C61" s="37" t="s">
        <v>70</v>
      </c>
      <c r="D61" s="19" t="s">
        <v>72</v>
      </c>
      <c r="E61" s="30">
        <v>38</v>
      </c>
      <c r="F61" s="16">
        <v>74206.9</v>
      </c>
      <c r="G61" s="165">
        <f>74206.9+3181.8</f>
        <v>77388.7</v>
      </c>
      <c r="H61" s="165">
        <f>74206.9+3181.8</f>
        <v>77388.7</v>
      </c>
      <c r="I61" s="3"/>
      <c r="J61" s="3"/>
      <c r="K61" s="3"/>
      <c r="L61" s="3"/>
      <c r="M61" s="3"/>
    </row>
    <row r="62" spans="1:13" ht="26.25" customHeight="1">
      <c r="A62" s="241" t="s">
        <v>73</v>
      </c>
      <c r="B62" s="242"/>
      <c r="C62" s="242"/>
      <c r="D62" s="203"/>
      <c r="E62" s="30">
        <v>39</v>
      </c>
      <c r="F62" s="16">
        <v>17337.4</v>
      </c>
      <c r="G62" s="176">
        <f>17337.4+594.6+189.1</f>
        <v>18121.1</v>
      </c>
      <c r="H62" s="176">
        <f>17337.4+594.6+189.1</f>
        <v>18121.1</v>
      </c>
      <c r="I62" s="3"/>
      <c r="J62" s="3"/>
      <c r="K62" s="3"/>
      <c r="L62" s="3"/>
      <c r="M62" s="3"/>
    </row>
    <row r="63" spans="1:13" ht="26.25" customHeight="1">
      <c r="A63" s="38" t="s">
        <v>26</v>
      </c>
      <c r="B63" s="243" t="s">
        <v>74</v>
      </c>
      <c r="C63" s="243"/>
      <c r="D63" s="222"/>
      <c r="E63" s="30">
        <v>40</v>
      </c>
      <c r="F63" s="16">
        <v>12300</v>
      </c>
      <c r="G63" s="178">
        <f>12300+594.6</f>
        <v>12894.6</v>
      </c>
      <c r="H63" s="178">
        <f>12300+594.6</f>
        <v>12894.6</v>
      </c>
      <c r="I63" s="3"/>
      <c r="J63" s="3"/>
      <c r="K63" s="3"/>
      <c r="L63" s="3"/>
      <c r="M63" s="3"/>
    </row>
    <row r="64" spans="1:13" ht="26.25" customHeight="1">
      <c r="A64" s="241" t="s">
        <v>75</v>
      </c>
      <c r="B64" s="242"/>
      <c r="C64" s="242"/>
      <c r="D64" s="203"/>
      <c r="E64" s="30">
        <v>41</v>
      </c>
      <c r="F64" s="16">
        <v>4391.5</v>
      </c>
      <c r="G64" s="165">
        <v>4391.5</v>
      </c>
      <c r="H64" s="165">
        <v>4391.5</v>
      </c>
      <c r="I64" s="3"/>
      <c r="J64" s="3"/>
      <c r="K64" s="3"/>
      <c r="L64" s="3"/>
      <c r="M64" s="3"/>
    </row>
    <row r="65" spans="1:13" ht="26.25" customHeight="1">
      <c r="A65" s="244" t="s">
        <v>26</v>
      </c>
      <c r="B65" s="245"/>
      <c r="C65" s="202" t="s">
        <v>76</v>
      </c>
      <c r="D65" s="203"/>
      <c r="E65" s="30">
        <v>42</v>
      </c>
      <c r="F65" s="16">
        <v>1200</v>
      </c>
      <c r="G65" s="176">
        <v>1200</v>
      </c>
      <c r="H65" s="176">
        <v>1200</v>
      </c>
      <c r="I65" s="3"/>
      <c r="J65" s="3"/>
      <c r="K65" s="3"/>
      <c r="L65" s="3"/>
      <c r="M65" s="3"/>
    </row>
    <row r="66" spans="1:13" ht="26.25" customHeight="1">
      <c r="A66" s="200"/>
      <c r="B66" s="201"/>
      <c r="C66" s="202" t="s">
        <v>77</v>
      </c>
      <c r="D66" s="203"/>
      <c r="E66" s="30">
        <v>43</v>
      </c>
      <c r="F66" s="16">
        <v>1600</v>
      </c>
      <c r="G66" s="165">
        <v>1600</v>
      </c>
      <c r="H66" s="165">
        <v>1600</v>
      </c>
      <c r="I66" s="3"/>
      <c r="J66" s="3"/>
      <c r="K66" s="3"/>
      <c r="L66" s="3"/>
      <c r="M66" s="3"/>
    </row>
    <row r="67" spans="1:13" ht="26.25" customHeight="1">
      <c r="A67" s="241" t="s">
        <v>78</v>
      </c>
      <c r="B67" s="242"/>
      <c r="C67" s="242"/>
      <c r="D67" s="203"/>
      <c r="E67" s="30">
        <v>44</v>
      </c>
      <c r="F67" s="32">
        <f>F54+F55+F57+F58+F59+F62+F64</f>
        <v>130471.4</v>
      </c>
      <c r="G67" s="179">
        <f>G54+G55+G57+G58+G59+G62+G64</f>
        <v>134586.9</v>
      </c>
      <c r="H67" s="179">
        <f>H54+H55+H57+H58+H59+H62+H64</f>
        <v>134586.9</v>
      </c>
      <c r="I67" s="3"/>
      <c r="J67" s="3"/>
      <c r="K67" s="3"/>
      <c r="L67" s="3"/>
      <c r="M67" s="3"/>
    </row>
    <row r="68" spans="1:13" ht="26.25" customHeight="1">
      <c r="A68" s="241" t="s">
        <v>79</v>
      </c>
      <c r="B68" s="242"/>
      <c r="C68" s="242"/>
      <c r="D68" s="203"/>
      <c r="E68" s="30">
        <v>45</v>
      </c>
      <c r="F68" s="16">
        <v>-318.5</v>
      </c>
      <c r="G68" s="165">
        <v>-318.5</v>
      </c>
      <c r="H68" s="165">
        <v>-318.5</v>
      </c>
      <c r="I68" s="3"/>
      <c r="J68" s="3"/>
      <c r="K68" s="3"/>
      <c r="L68" s="3"/>
      <c r="M68" s="3"/>
    </row>
    <row r="69" spans="1:13" ht="26.25" customHeight="1">
      <c r="A69" s="241" t="s">
        <v>80</v>
      </c>
      <c r="B69" s="242"/>
      <c r="C69" s="242"/>
      <c r="D69" s="203"/>
      <c r="E69" s="30">
        <v>46</v>
      </c>
      <c r="F69" s="32">
        <f>F67+F68</f>
        <v>130152.9</v>
      </c>
      <c r="G69" s="32">
        <f>G67+G68</f>
        <v>134268.4</v>
      </c>
      <c r="H69" s="32">
        <f>H67+H68</f>
        <v>134268.4</v>
      </c>
      <c r="I69" s="3"/>
      <c r="J69" s="3"/>
      <c r="K69" s="3"/>
      <c r="L69" s="3"/>
      <c r="M69" s="3"/>
    </row>
    <row r="70" spans="1:13" ht="26.25" customHeight="1">
      <c r="A70" s="200" t="s">
        <v>11</v>
      </c>
      <c r="B70" s="201"/>
      <c r="C70" s="202" t="s">
        <v>81</v>
      </c>
      <c r="D70" s="203"/>
      <c r="E70" s="30">
        <v>47</v>
      </c>
      <c r="F70" s="22">
        <v>126471</v>
      </c>
      <c r="G70" s="165">
        <v>130586.5</v>
      </c>
      <c r="H70" s="165">
        <v>130586.5</v>
      </c>
      <c r="I70" s="3"/>
      <c r="J70" s="3"/>
      <c r="K70" s="3"/>
      <c r="L70" s="3"/>
      <c r="M70" s="3"/>
    </row>
    <row r="71" spans="1:13" ht="26.25" customHeight="1">
      <c r="A71" s="200"/>
      <c r="B71" s="201"/>
      <c r="C71" s="15" t="s">
        <v>70</v>
      </c>
      <c r="D71" s="23" t="s">
        <v>82</v>
      </c>
      <c r="E71" s="30">
        <v>48</v>
      </c>
      <c r="F71" s="22">
        <v>318</v>
      </c>
      <c r="G71" s="165">
        <v>318</v>
      </c>
      <c r="H71" s="165">
        <v>318</v>
      </c>
      <c r="I71" s="3"/>
      <c r="J71" s="3"/>
      <c r="K71" s="3"/>
      <c r="L71" s="3"/>
      <c r="M71" s="3"/>
    </row>
    <row r="72" spans="1:13" ht="26.25" customHeight="1">
      <c r="A72" s="200"/>
      <c r="B72" s="201"/>
      <c r="C72" s="202" t="s">
        <v>83</v>
      </c>
      <c r="D72" s="203"/>
      <c r="E72" s="30">
        <v>49</v>
      </c>
      <c r="F72" s="22">
        <v>3681.9</v>
      </c>
      <c r="G72" s="165">
        <v>3681.9</v>
      </c>
      <c r="H72" s="165">
        <v>3681.9</v>
      </c>
      <c r="I72" s="3"/>
      <c r="J72" s="3"/>
      <c r="K72" s="3"/>
      <c r="L72" s="3"/>
      <c r="M72" s="3"/>
    </row>
    <row r="73" spans="1:13" ht="26.25" customHeight="1">
      <c r="A73" s="200"/>
      <c r="B73" s="201"/>
      <c r="C73" s="202" t="s">
        <v>84</v>
      </c>
      <c r="D73" s="203"/>
      <c r="E73" s="30">
        <v>50</v>
      </c>
      <c r="F73" s="16"/>
      <c r="G73" s="165"/>
      <c r="H73" s="165"/>
      <c r="I73" s="3"/>
      <c r="J73" s="3"/>
      <c r="K73" s="3"/>
      <c r="L73" s="3"/>
      <c r="M73" s="3"/>
    </row>
    <row r="74" spans="1:13" ht="26.25" customHeight="1">
      <c r="A74" s="194" t="s">
        <v>85</v>
      </c>
      <c r="B74" s="195"/>
      <c r="C74" s="195"/>
      <c r="D74" s="196"/>
      <c r="E74" s="30">
        <v>51</v>
      </c>
      <c r="F74" s="32">
        <f>F75+F76</f>
        <v>4700</v>
      </c>
      <c r="G74" s="179">
        <f>G75+G76</f>
        <v>4700</v>
      </c>
      <c r="H74" s="179">
        <f>H75+H76</f>
        <v>4700</v>
      </c>
      <c r="I74" s="3"/>
      <c r="J74" s="3"/>
      <c r="K74" s="3"/>
      <c r="L74" s="3"/>
      <c r="M74" s="3"/>
    </row>
    <row r="75" spans="1:13" ht="26.25" customHeight="1">
      <c r="A75" s="241" t="s">
        <v>86</v>
      </c>
      <c r="B75" s="242"/>
      <c r="C75" s="242"/>
      <c r="D75" s="203"/>
      <c r="E75" s="30">
        <v>52</v>
      </c>
      <c r="F75" s="16"/>
      <c r="G75" s="176"/>
      <c r="H75" s="176"/>
      <c r="I75" s="3"/>
      <c r="J75" s="3"/>
      <c r="K75" s="3"/>
      <c r="L75" s="3"/>
      <c r="M75" s="3"/>
    </row>
    <row r="76" spans="1:13" ht="26.25" customHeight="1">
      <c r="A76" s="241" t="s">
        <v>87</v>
      </c>
      <c r="B76" s="242"/>
      <c r="C76" s="242"/>
      <c r="D76" s="203"/>
      <c r="E76" s="30">
        <v>53</v>
      </c>
      <c r="F76" s="16">
        <v>4700</v>
      </c>
      <c r="G76" s="165">
        <v>4700</v>
      </c>
      <c r="H76" s="165">
        <v>4700</v>
      </c>
      <c r="I76" s="3"/>
      <c r="J76" s="3"/>
      <c r="K76" s="3"/>
      <c r="L76" s="3"/>
      <c r="M76" s="3"/>
    </row>
    <row r="77" spans="1:13" ht="26.25" customHeight="1">
      <c r="A77" s="225" t="s">
        <v>88</v>
      </c>
      <c r="B77" s="226"/>
      <c r="C77" s="226"/>
      <c r="D77" s="227"/>
      <c r="E77" s="30">
        <v>54</v>
      </c>
      <c r="F77" s="31">
        <f>F17-F52</f>
        <v>230.07000000000698</v>
      </c>
      <c r="G77" s="31">
        <f>G17-G52</f>
        <v>230.07000000000698</v>
      </c>
      <c r="H77" s="31">
        <f>H17-H52</f>
        <v>230.07000000000698</v>
      </c>
      <c r="I77" s="3"/>
      <c r="J77" s="3"/>
      <c r="K77" s="3"/>
      <c r="L77" s="3"/>
      <c r="M77" s="3"/>
    </row>
    <row r="78" spans="1:13" ht="26.25" customHeight="1">
      <c r="A78" s="225" t="s">
        <v>89</v>
      </c>
      <c r="B78" s="226"/>
      <c r="C78" s="226"/>
      <c r="D78" s="227"/>
      <c r="E78" s="30">
        <v>55</v>
      </c>
      <c r="F78" s="16">
        <v>1500</v>
      </c>
      <c r="G78" s="165">
        <v>1500</v>
      </c>
      <c r="H78" s="165">
        <v>1500</v>
      </c>
      <c r="I78" s="3"/>
      <c r="J78" s="3"/>
      <c r="K78" s="3"/>
      <c r="L78" s="3"/>
      <c r="M78" s="3"/>
    </row>
    <row r="79" spans="1:13" ht="26.25" customHeight="1">
      <c r="A79" s="225" t="s">
        <v>90</v>
      </c>
      <c r="B79" s="226"/>
      <c r="C79" s="226"/>
      <c r="D79" s="227"/>
      <c r="E79" s="30">
        <v>56</v>
      </c>
      <c r="F79" s="16">
        <v>140</v>
      </c>
      <c r="G79" s="165">
        <v>140</v>
      </c>
      <c r="H79" s="165">
        <v>140</v>
      </c>
      <c r="I79" s="3"/>
      <c r="J79" s="3"/>
      <c r="K79" s="3"/>
      <c r="L79" s="3"/>
      <c r="M79" s="3"/>
    </row>
    <row r="80" spans="1:13" ht="26.25" customHeight="1">
      <c r="A80" s="225" t="s">
        <v>91</v>
      </c>
      <c r="B80" s="226"/>
      <c r="C80" s="226"/>
      <c r="D80" s="227"/>
      <c r="E80" s="30">
        <v>57</v>
      </c>
      <c r="F80" s="31">
        <f>F77+F78-F79</f>
        <v>1590.070000000007</v>
      </c>
      <c r="G80" s="31">
        <f>G77+G78-G79</f>
        <v>1590.070000000007</v>
      </c>
      <c r="H80" s="31">
        <f>H77+H78-H79</f>
        <v>1590.070000000007</v>
      </c>
      <c r="I80" s="3"/>
      <c r="J80" s="3"/>
      <c r="K80" s="3"/>
      <c r="L80" s="3"/>
      <c r="M80" s="3"/>
    </row>
    <row r="81" spans="1:13" ht="26.25" customHeight="1">
      <c r="A81" s="225" t="s">
        <v>92</v>
      </c>
      <c r="B81" s="226"/>
      <c r="C81" s="226"/>
      <c r="D81" s="227"/>
      <c r="E81" s="30">
        <v>58</v>
      </c>
      <c r="F81" s="32">
        <f>F82-F83</f>
        <v>0</v>
      </c>
      <c r="G81" s="32">
        <f>G82-G83</f>
        <v>0</v>
      </c>
      <c r="H81" s="32">
        <f>H82-H83</f>
        <v>0</v>
      </c>
      <c r="I81" s="3"/>
      <c r="J81" s="3"/>
      <c r="K81" s="3"/>
      <c r="L81" s="3"/>
      <c r="M81" s="3"/>
    </row>
    <row r="82" spans="1:13" ht="26.25" customHeight="1">
      <c r="A82" s="241" t="s">
        <v>93</v>
      </c>
      <c r="B82" s="242"/>
      <c r="C82" s="242"/>
      <c r="D82" s="203"/>
      <c r="E82" s="30">
        <v>59</v>
      </c>
      <c r="F82" s="16"/>
      <c r="G82" s="165"/>
      <c r="H82" s="165"/>
      <c r="I82" s="3"/>
      <c r="J82" s="3"/>
      <c r="K82" s="3"/>
      <c r="L82" s="3"/>
      <c r="M82" s="3"/>
    </row>
    <row r="83" spans="1:13" ht="26.25" customHeight="1">
      <c r="A83" s="241" t="s">
        <v>94</v>
      </c>
      <c r="B83" s="242"/>
      <c r="C83" s="242"/>
      <c r="D83" s="203"/>
      <c r="E83" s="30">
        <v>60</v>
      </c>
      <c r="F83" s="16"/>
      <c r="G83" s="165"/>
      <c r="H83" s="165"/>
      <c r="I83" s="3"/>
      <c r="J83" s="3"/>
      <c r="K83" s="3"/>
      <c r="L83" s="3"/>
      <c r="M83" s="3"/>
    </row>
    <row r="84" spans="1:13" ht="26.25" customHeight="1">
      <c r="A84" s="225" t="s">
        <v>95</v>
      </c>
      <c r="B84" s="226"/>
      <c r="C84" s="226"/>
      <c r="D84" s="227"/>
      <c r="E84" s="30">
        <v>61</v>
      </c>
      <c r="F84" s="31">
        <f>F80+F81</f>
        <v>1590.070000000007</v>
      </c>
      <c r="G84" s="31">
        <f>G80+G81</f>
        <v>1590.070000000007</v>
      </c>
      <c r="H84" s="31">
        <f>H80+H81</f>
        <v>1590.070000000007</v>
      </c>
      <c r="I84" s="3"/>
      <c r="J84" s="3"/>
      <c r="K84" s="3"/>
      <c r="L84" s="3"/>
      <c r="M84" s="3"/>
    </row>
    <row r="85" spans="1:13" ht="26.25" customHeight="1">
      <c r="A85" s="225" t="s">
        <v>96</v>
      </c>
      <c r="B85" s="226"/>
      <c r="C85" s="226"/>
      <c r="D85" s="227"/>
      <c r="E85" s="30">
        <v>62</v>
      </c>
      <c r="F85" s="16"/>
      <c r="G85" s="165"/>
      <c r="H85" s="165"/>
      <c r="I85" s="3"/>
      <c r="J85" s="3"/>
      <c r="K85" s="3"/>
      <c r="L85" s="3"/>
      <c r="M85" s="3"/>
    </row>
    <row r="86" spans="1:13" ht="26.25" customHeight="1">
      <c r="A86" s="225" t="s">
        <v>97</v>
      </c>
      <c r="B86" s="226"/>
      <c r="C86" s="226"/>
      <c r="D86" s="227"/>
      <c r="E86" s="30">
        <v>63</v>
      </c>
      <c r="F86" s="16"/>
      <c r="G86" s="165"/>
      <c r="H86" s="165"/>
      <c r="I86" s="3"/>
      <c r="J86" s="3"/>
      <c r="K86" s="3"/>
      <c r="L86" s="3"/>
      <c r="M86" s="3"/>
    </row>
    <row r="87" spans="1:13" ht="26.25" customHeight="1" thickBot="1">
      <c r="A87" s="246" t="s">
        <v>98</v>
      </c>
      <c r="B87" s="247"/>
      <c r="C87" s="247"/>
      <c r="D87" s="248"/>
      <c r="E87" s="39">
        <v>64</v>
      </c>
      <c r="F87" s="40">
        <f>F84-F85-F86</f>
        <v>1590.070000000007</v>
      </c>
      <c r="G87" s="40">
        <f>G84-G85-G86</f>
        <v>1590.070000000007</v>
      </c>
      <c r="H87" s="40">
        <f>H84-H85-H86</f>
        <v>1590.070000000007</v>
      </c>
      <c r="I87" s="3"/>
      <c r="J87" s="3"/>
      <c r="K87" s="3"/>
      <c r="L87" s="3"/>
      <c r="M87" s="3"/>
    </row>
    <row r="88" spans="1:13" ht="12.75">
      <c r="A88" s="41"/>
      <c r="B88" s="41"/>
      <c r="C88" s="42"/>
      <c r="D88" s="42"/>
      <c r="E88" s="43"/>
      <c r="F88" s="3"/>
      <c r="G88" s="3"/>
      <c r="H88" s="3"/>
      <c r="I88" s="3"/>
      <c r="J88" s="3"/>
      <c r="K88" s="3"/>
      <c r="L88" s="3"/>
      <c r="M88" s="3"/>
    </row>
    <row r="89" spans="1:13" ht="12.75">
      <c r="A89" s="41"/>
      <c r="B89" s="41"/>
      <c r="C89" s="42"/>
      <c r="D89" s="42"/>
      <c r="E89" s="43"/>
      <c r="F89" s="3"/>
      <c r="G89" s="3"/>
      <c r="H89" s="3"/>
      <c r="I89" s="3"/>
      <c r="J89" s="3"/>
      <c r="K89" s="3"/>
      <c r="L89" s="3"/>
      <c r="M89" s="3"/>
    </row>
    <row r="90" spans="1:13" ht="12.75">
      <c r="A90" s="41"/>
      <c r="B90" s="41"/>
      <c r="C90" s="42"/>
      <c r="D90" s="42"/>
      <c r="E90" s="43"/>
      <c r="F90" s="3"/>
      <c r="G90" s="3"/>
      <c r="H90" s="3"/>
      <c r="I90" s="3"/>
      <c r="J90" s="3"/>
      <c r="K90" s="3"/>
      <c r="L90" s="3"/>
      <c r="M90" s="3"/>
    </row>
    <row r="91" spans="1:13" ht="12.75">
      <c r="A91" s="41"/>
      <c r="B91" s="41"/>
      <c r="C91" s="42"/>
      <c r="D91" s="42"/>
      <c r="E91" s="43"/>
      <c r="F91" s="3"/>
      <c r="G91" s="3"/>
      <c r="H91" s="3"/>
      <c r="I91" s="3"/>
      <c r="J91" s="3"/>
      <c r="K91" s="3"/>
      <c r="L91" s="3"/>
      <c r="M91" s="3"/>
    </row>
    <row r="92" spans="1:13" ht="12.75">
      <c r="A92" s="41"/>
      <c r="B92" s="41"/>
      <c r="C92" s="42"/>
      <c r="D92" s="42"/>
      <c r="E92" s="43"/>
      <c r="F92" s="3"/>
      <c r="G92" s="3"/>
      <c r="H92" s="3"/>
      <c r="I92" s="3"/>
      <c r="J92" s="3"/>
      <c r="K92" s="3"/>
      <c r="L92" s="3"/>
      <c r="M92" s="3"/>
    </row>
    <row r="93" spans="1:13" ht="12.75">
      <c r="A93" s="41"/>
      <c r="B93" s="41"/>
      <c r="C93" s="42"/>
      <c r="D93" s="42"/>
      <c r="E93" s="43"/>
      <c r="F93" s="3"/>
      <c r="G93" s="3"/>
      <c r="H93" s="3"/>
      <c r="I93" s="3"/>
      <c r="J93" s="3"/>
      <c r="K93" s="3"/>
      <c r="L93" s="3"/>
      <c r="M93" s="3"/>
    </row>
    <row r="94" spans="1:13" ht="12.75">
      <c r="A94" s="41"/>
      <c r="B94" s="41"/>
      <c r="C94" s="42"/>
      <c r="D94" s="42"/>
      <c r="E94" s="43"/>
      <c r="F94" s="3"/>
      <c r="G94" s="3"/>
      <c r="H94" s="3"/>
      <c r="I94" s="3"/>
      <c r="J94" s="3"/>
      <c r="K94" s="3"/>
      <c r="L94" s="3"/>
      <c r="M94" s="3"/>
    </row>
    <row r="95" spans="1:13" ht="12.75">
      <c r="A95" s="41"/>
      <c r="B95" s="41"/>
      <c r="C95" s="42"/>
      <c r="D95" s="42"/>
      <c r="E95" s="43"/>
      <c r="F95" s="3"/>
      <c r="G95" s="3"/>
      <c r="H95" s="3"/>
      <c r="I95" s="3"/>
      <c r="J95" s="3"/>
      <c r="K95" s="3"/>
      <c r="L95" s="3"/>
      <c r="M95" s="3"/>
    </row>
    <row r="96" spans="1:13" ht="12.75">
      <c r="A96" s="41"/>
      <c r="B96" s="41"/>
      <c r="C96" s="42"/>
      <c r="D96" s="42"/>
      <c r="E96" s="43"/>
      <c r="F96" s="3"/>
      <c r="G96" s="3"/>
      <c r="H96" s="3"/>
      <c r="I96" s="3"/>
      <c r="J96" s="3"/>
      <c r="K96" s="3"/>
      <c r="L96" s="3"/>
      <c r="M96" s="3"/>
    </row>
    <row r="97" spans="1:13" ht="12.75">
      <c r="A97" s="41"/>
      <c r="B97" s="41"/>
      <c r="C97" s="42"/>
      <c r="D97" s="42"/>
      <c r="E97" s="43"/>
      <c r="F97" s="3"/>
      <c r="G97" s="3"/>
      <c r="H97" s="3"/>
      <c r="I97" s="3"/>
      <c r="J97" s="3"/>
      <c r="K97" s="3"/>
      <c r="L97" s="3"/>
      <c r="M97" s="3"/>
    </row>
    <row r="98" spans="1:8" ht="12.75">
      <c r="A98" s="41"/>
      <c r="B98" s="41"/>
      <c r="C98" s="42"/>
      <c r="D98" s="42"/>
      <c r="E98" s="43"/>
      <c r="F98" s="3"/>
      <c r="G98" s="3"/>
      <c r="H98" s="3"/>
    </row>
    <row r="99" spans="1:8" ht="12.75">
      <c r="A99" s="41"/>
      <c r="B99" s="41"/>
      <c r="C99" s="42"/>
      <c r="D99" s="42"/>
      <c r="E99" s="43"/>
      <c r="F99" s="3"/>
      <c r="G99" s="3"/>
      <c r="H99" s="3"/>
    </row>
    <row r="100" spans="1:8" ht="12.75">
      <c r="A100" s="41"/>
      <c r="B100" s="41"/>
      <c r="C100" s="42"/>
      <c r="D100" s="42"/>
      <c r="E100" s="43"/>
      <c r="F100" s="3"/>
      <c r="G100" s="3"/>
      <c r="H100" s="3"/>
    </row>
    <row r="101" spans="1:8" ht="12.75">
      <c r="A101" s="41"/>
      <c r="B101" s="41"/>
      <c r="C101" s="42"/>
      <c r="D101" s="42"/>
      <c r="E101" s="43"/>
      <c r="F101" s="3"/>
      <c r="G101" s="3"/>
      <c r="H101" s="3"/>
    </row>
    <row r="102" spans="1:8" ht="12.75">
      <c r="A102" s="41"/>
      <c r="B102" s="41"/>
      <c r="C102" s="42"/>
      <c r="D102" s="42"/>
      <c r="E102" s="43"/>
      <c r="F102" s="3"/>
      <c r="G102" s="3"/>
      <c r="H102" s="3"/>
    </row>
    <row r="103" spans="1:8" ht="12.75">
      <c r="A103" s="41"/>
      <c r="B103" s="41"/>
      <c r="C103" s="42"/>
      <c r="D103" s="42"/>
      <c r="E103" s="43"/>
      <c r="F103" s="3"/>
      <c r="G103" s="3"/>
      <c r="H103" s="3"/>
    </row>
    <row r="104" spans="1:8" ht="12.75">
      <c r="A104" s="41"/>
      <c r="B104" s="41"/>
      <c r="C104" s="42"/>
      <c r="D104" s="42"/>
      <c r="E104" s="43"/>
      <c r="F104" s="3"/>
      <c r="G104" s="3"/>
      <c r="H104" s="3"/>
    </row>
    <row r="105" spans="1:8" ht="12.75">
      <c r="A105" s="41"/>
      <c r="B105" s="41"/>
      <c r="C105" s="42"/>
      <c r="D105" s="42"/>
      <c r="E105" s="43"/>
      <c r="F105" s="3"/>
      <c r="G105" s="3"/>
      <c r="H105" s="3"/>
    </row>
    <row r="106" spans="1:8" ht="12.75">
      <c r="A106" s="41"/>
      <c r="B106" s="41"/>
      <c r="C106" s="42"/>
      <c r="D106" s="42"/>
      <c r="E106" s="43"/>
      <c r="F106" s="3"/>
      <c r="G106" s="3"/>
      <c r="H106" s="3"/>
    </row>
    <row r="107" spans="1:8" ht="12.75">
      <c r="A107" s="41"/>
      <c r="B107" s="41"/>
      <c r="C107" s="42"/>
      <c r="D107" s="42"/>
      <c r="E107" s="43"/>
      <c r="F107" s="3"/>
      <c r="G107" s="3"/>
      <c r="H107" s="3"/>
    </row>
    <row r="108" spans="1:8" ht="12.75">
      <c r="A108" s="41"/>
      <c r="B108" s="41"/>
      <c r="C108" s="42"/>
      <c r="D108" s="42"/>
      <c r="E108" s="43"/>
      <c r="F108" s="3"/>
      <c r="G108" s="3"/>
      <c r="H108" s="3"/>
    </row>
    <row r="109" spans="1:8" ht="12.75">
      <c r="A109" s="41"/>
      <c r="B109" s="41"/>
      <c r="C109" s="42"/>
      <c r="D109" s="42"/>
      <c r="E109" s="43"/>
      <c r="F109" s="3"/>
      <c r="G109" s="3"/>
      <c r="H109" s="3"/>
    </row>
    <row r="110" spans="1:8" ht="12.75">
      <c r="A110" s="41"/>
      <c r="B110" s="41"/>
      <c r="C110" s="42"/>
      <c r="D110" s="42"/>
      <c r="E110" s="43"/>
      <c r="F110" s="3"/>
      <c r="G110" s="3"/>
      <c r="H110" s="3"/>
    </row>
    <row r="111" spans="1:8" ht="12.75">
      <c r="A111" s="41"/>
      <c r="B111" s="41"/>
      <c r="C111" s="42"/>
      <c r="D111" s="42"/>
      <c r="E111" s="43"/>
      <c r="F111" s="3"/>
      <c r="G111" s="3"/>
      <c r="H111" s="3"/>
    </row>
    <row r="112" spans="1:8" ht="12.75">
      <c r="A112" s="41"/>
      <c r="B112" s="41"/>
      <c r="C112" s="42"/>
      <c r="D112" s="42"/>
      <c r="E112" s="43"/>
      <c r="F112" s="3"/>
      <c r="G112" s="3"/>
      <c r="H112" s="3"/>
    </row>
    <row r="113" spans="1:8" ht="12.75">
      <c r="A113" s="41"/>
      <c r="B113" s="41"/>
      <c r="C113" s="42"/>
      <c r="D113" s="42"/>
      <c r="E113" s="43"/>
      <c r="F113" s="3"/>
      <c r="G113" s="3"/>
      <c r="H113" s="3"/>
    </row>
    <row r="114" spans="1:8" ht="12.75">
      <c r="A114" s="41"/>
      <c r="B114" s="41"/>
      <c r="C114" s="42"/>
      <c r="D114" s="42"/>
      <c r="E114" s="43"/>
      <c r="F114" s="3"/>
      <c r="G114" s="3"/>
      <c r="H114" s="3"/>
    </row>
    <row r="115" spans="1:8" ht="12.75">
      <c r="A115" s="41"/>
      <c r="B115" s="41"/>
      <c r="C115" s="42"/>
      <c r="D115" s="42"/>
      <c r="E115" s="43"/>
      <c r="F115" s="3"/>
      <c r="G115" s="3"/>
      <c r="H115" s="3"/>
    </row>
    <row r="116" spans="1:8" ht="12.75">
      <c r="A116" s="41"/>
      <c r="B116" s="41"/>
      <c r="C116" s="42"/>
      <c r="D116" s="42"/>
      <c r="E116" s="43"/>
      <c r="F116" s="3"/>
      <c r="G116" s="3"/>
      <c r="H116" s="3"/>
    </row>
    <row r="117" spans="1:8" ht="12.75">
      <c r="A117" s="41"/>
      <c r="B117" s="41"/>
      <c r="C117" s="42"/>
      <c r="D117" s="42"/>
      <c r="E117" s="43"/>
      <c r="F117" s="3"/>
      <c r="G117" s="3"/>
      <c r="H117" s="3"/>
    </row>
    <row r="118" spans="1:8" ht="12.75">
      <c r="A118" s="41"/>
      <c r="B118" s="41"/>
      <c r="C118" s="42"/>
      <c r="D118" s="42"/>
      <c r="E118" s="43"/>
      <c r="F118" s="3"/>
      <c r="G118" s="3"/>
      <c r="H118" s="3"/>
    </row>
    <row r="119" spans="1:8" ht="12.75">
      <c r="A119" s="41"/>
      <c r="B119" s="41"/>
      <c r="C119" s="42"/>
      <c r="D119" s="42"/>
      <c r="E119" s="43"/>
      <c r="F119" s="3"/>
      <c r="G119" s="3"/>
      <c r="H119" s="3"/>
    </row>
    <row r="120" spans="1:5" ht="12.75">
      <c r="A120" s="44"/>
      <c r="B120" s="44"/>
      <c r="C120" s="45"/>
      <c r="D120" s="45"/>
      <c r="E120" s="46"/>
    </row>
    <row r="121" spans="1:5" ht="12.75">
      <c r="A121" s="44"/>
      <c r="B121" s="44"/>
      <c r="C121" s="45"/>
      <c r="D121" s="45"/>
      <c r="E121" s="46"/>
    </row>
    <row r="122" spans="1:5" ht="12.75">
      <c r="A122" s="44"/>
      <c r="B122" s="44"/>
      <c r="C122" s="45"/>
      <c r="D122" s="45"/>
      <c r="E122" s="46"/>
    </row>
    <row r="123" spans="1:5" ht="12.75">
      <c r="A123" s="44"/>
      <c r="B123" s="44"/>
      <c r="C123" s="45"/>
      <c r="D123" s="45"/>
      <c r="E123" s="46"/>
    </row>
    <row r="124" spans="1:5" ht="12.75">
      <c r="A124" s="44"/>
      <c r="B124" s="44"/>
      <c r="C124" s="45"/>
      <c r="D124" s="45"/>
      <c r="E124" s="46"/>
    </row>
    <row r="125" spans="1:5" ht="12.75">
      <c r="A125" s="44"/>
      <c r="B125" s="44"/>
      <c r="C125" s="45"/>
      <c r="D125" s="45"/>
      <c r="E125" s="46"/>
    </row>
    <row r="126" spans="1:5" ht="12.75">
      <c r="A126" s="44"/>
      <c r="B126" s="44"/>
      <c r="C126" s="45"/>
      <c r="D126" s="45"/>
      <c r="E126" s="46"/>
    </row>
    <row r="127" spans="1:5" ht="12.75">
      <c r="A127" s="44"/>
      <c r="B127" s="44"/>
      <c r="C127" s="45"/>
      <c r="D127" s="45"/>
      <c r="E127" s="46"/>
    </row>
    <row r="128" spans="1:5" ht="12.75">
      <c r="A128" s="44"/>
      <c r="B128" s="44"/>
      <c r="C128" s="45"/>
      <c r="D128" s="45"/>
      <c r="E128" s="46"/>
    </row>
    <row r="129" spans="1:5" ht="12.75">
      <c r="A129" s="44"/>
      <c r="B129" s="44"/>
      <c r="C129" s="45"/>
      <c r="D129" s="45"/>
      <c r="E129" s="46"/>
    </row>
    <row r="130" spans="1:5" ht="12.75">
      <c r="A130" s="44"/>
      <c r="B130" s="44"/>
      <c r="C130" s="45"/>
      <c r="D130" s="45"/>
      <c r="E130" s="46"/>
    </row>
    <row r="131" spans="1:5" ht="12.75">
      <c r="A131" s="44"/>
      <c r="B131" s="44"/>
      <c r="C131" s="45"/>
      <c r="D131" s="45"/>
      <c r="E131" s="46"/>
    </row>
    <row r="132" spans="1:5" ht="12.75">
      <c r="A132" s="44"/>
      <c r="B132" s="44"/>
      <c r="C132" s="45"/>
      <c r="D132" s="45"/>
      <c r="E132" s="46"/>
    </row>
    <row r="133" spans="1:5" ht="12.75">
      <c r="A133" s="44"/>
      <c r="B133" s="44"/>
      <c r="C133" s="45"/>
      <c r="D133" s="45"/>
      <c r="E133" s="46"/>
    </row>
    <row r="134" spans="1:5" ht="12.75">
      <c r="A134" s="44"/>
      <c r="B134" s="44"/>
      <c r="C134" s="45"/>
      <c r="D134" s="45"/>
      <c r="E134" s="46"/>
    </row>
    <row r="135" spans="1:5" ht="12.75">
      <c r="A135" s="44"/>
      <c r="B135" s="44"/>
      <c r="C135" s="45"/>
      <c r="D135" s="45"/>
      <c r="E135" s="46"/>
    </row>
    <row r="136" spans="1:5" ht="12.75">
      <c r="A136" s="44"/>
      <c r="B136" s="44"/>
      <c r="C136" s="45"/>
      <c r="D136" s="45"/>
      <c r="E136" s="46"/>
    </row>
    <row r="137" spans="1:5" ht="12.75">
      <c r="A137" s="44"/>
      <c r="B137" s="44"/>
      <c r="C137" s="45"/>
      <c r="D137" s="45"/>
      <c r="E137" s="46"/>
    </row>
    <row r="138" spans="1:5" ht="12.75">
      <c r="A138" s="44"/>
      <c r="B138" s="44"/>
      <c r="C138" s="45"/>
      <c r="D138" s="45"/>
      <c r="E138" s="46"/>
    </row>
    <row r="139" spans="1:5" ht="12.75">
      <c r="A139" s="44"/>
      <c r="B139" s="44"/>
      <c r="C139" s="45"/>
      <c r="D139" s="45"/>
      <c r="E139" s="46"/>
    </row>
    <row r="140" spans="1:5" ht="12.75">
      <c r="A140" s="44"/>
      <c r="B140" s="44"/>
      <c r="C140" s="45"/>
      <c r="D140" s="45"/>
      <c r="E140" s="46"/>
    </row>
    <row r="141" spans="1:5" ht="12.75">
      <c r="A141" s="44"/>
      <c r="B141" s="44"/>
      <c r="C141" s="45"/>
      <c r="D141" s="45"/>
      <c r="E141" s="46"/>
    </row>
    <row r="142" spans="1:5" ht="12.75">
      <c r="A142" s="44"/>
      <c r="B142" s="44"/>
      <c r="C142" s="45"/>
      <c r="D142" s="45"/>
      <c r="E142" s="46"/>
    </row>
    <row r="143" spans="1:5" ht="12.75">
      <c r="A143" s="44"/>
      <c r="B143" s="44"/>
      <c r="C143" s="45"/>
      <c r="D143" s="45"/>
      <c r="E143" s="46"/>
    </row>
    <row r="144" spans="1:5" ht="12.75">
      <c r="A144" s="44"/>
      <c r="B144" s="44"/>
      <c r="C144" s="45"/>
      <c r="D144" s="45"/>
      <c r="E144" s="46"/>
    </row>
    <row r="145" spans="1:5" ht="12.75">
      <c r="A145" s="44"/>
      <c r="B145" s="44"/>
      <c r="C145" s="45"/>
      <c r="D145" s="45"/>
      <c r="E145" s="46"/>
    </row>
    <row r="146" spans="1:5" ht="12.75">
      <c r="A146" s="44"/>
      <c r="B146" s="44"/>
      <c r="C146" s="45"/>
      <c r="D146" s="45"/>
      <c r="E146" s="46"/>
    </row>
    <row r="147" spans="1:5" ht="12.75">
      <c r="A147" s="44"/>
      <c r="B147" s="44"/>
      <c r="C147" s="45"/>
      <c r="D147" s="45"/>
      <c r="E147" s="46"/>
    </row>
    <row r="148" spans="1:5" ht="12.75">
      <c r="A148" s="44"/>
      <c r="B148" s="44"/>
      <c r="C148" s="45"/>
      <c r="D148" s="45"/>
      <c r="E148" s="46"/>
    </row>
    <row r="149" spans="1:5" ht="12.75">
      <c r="A149" s="44"/>
      <c r="B149" s="44"/>
      <c r="C149" s="45"/>
      <c r="D149" s="45"/>
      <c r="E149" s="46"/>
    </row>
    <row r="150" spans="1:5" ht="12.75">
      <c r="A150" s="44"/>
      <c r="B150" s="44"/>
      <c r="C150" s="45"/>
      <c r="D150" s="45"/>
      <c r="E150" s="46"/>
    </row>
    <row r="151" spans="1:5" ht="12.75">
      <c r="A151" s="44"/>
      <c r="B151" s="44"/>
      <c r="C151" s="45"/>
      <c r="D151" s="45"/>
      <c r="E151" s="46"/>
    </row>
    <row r="152" spans="1:5" ht="12.75">
      <c r="A152" s="44"/>
      <c r="B152" s="44"/>
      <c r="C152" s="45"/>
      <c r="D152" s="45"/>
      <c r="E152" s="46"/>
    </row>
    <row r="153" spans="1:5" ht="12.75">
      <c r="A153" s="44"/>
      <c r="B153" s="44"/>
      <c r="C153" s="45"/>
      <c r="D153" s="45"/>
      <c r="E153" s="46"/>
    </row>
    <row r="154" spans="1:5" ht="12.75">
      <c r="A154" s="44"/>
      <c r="B154" s="44"/>
      <c r="C154" s="45"/>
      <c r="D154" s="45"/>
      <c r="E154" s="46"/>
    </row>
    <row r="155" spans="1:5" ht="12.75">
      <c r="A155" s="44"/>
      <c r="B155" s="44"/>
      <c r="C155" s="45"/>
      <c r="D155" s="45"/>
      <c r="E155" s="46"/>
    </row>
    <row r="156" spans="1:5" ht="12.75">
      <c r="A156" s="44"/>
      <c r="B156" s="44"/>
      <c r="C156" s="45"/>
      <c r="D156" s="45"/>
      <c r="E156" s="46"/>
    </row>
    <row r="157" spans="1:5" ht="12.75">
      <c r="A157" s="44"/>
      <c r="B157" s="44"/>
      <c r="C157" s="45"/>
      <c r="D157" s="45"/>
      <c r="E157" s="46"/>
    </row>
    <row r="158" spans="1:5" ht="12.75">
      <c r="A158" s="44"/>
      <c r="B158" s="44"/>
      <c r="C158" s="45"/>
      <c r="D158" s="45"/>
      <c r="E158" s="46"/>
    </row>
    <row r="159" spans="1:5" ht="12.75">
      <c r="A159" s="44"/>
      <c r="B159" s="44"/>
      <c r="C159" s="45"/>
      <c r="D159" s="45"/>
      <c r="E159" s="46"/>
    </row>
    <row r="160" spans="1:5" ht="12.75">
      <c r="A160" s="44"/>
      <c r="B160" s="44"/>
      <c r="C160" s="45"/>
      <c r="D160" s="45"/>
      <c r="E160" s="46"/>
    </row>
    <row r="161" spans="1:5" ht="12.75">
      <c r="A161" s="44"/>
      <c r="B161" s="44"/>
      <c r="C161" s="45"/>
      <c r="D161" s="45"/>
      <c r="E161" s="46"/>
    </row>
    <row r="162" spans="1:5" ht="12.75">
      <c r="A162" s="44"/>
      <c r="B162" s="44"/>
      <c r="C162" s="45"/>
      <c r="D162" s="45"/>
      <c r="E162" s="46"/>
    </row>
    <row r="163" spans="1:5" ht="12.75">
      <c r="A163" s="44"/>
      <c r="B163" s="44"/>
      <c r="C163" s="45"/>
      <c r="D163" s="45"/>
      <c r="E163" s="46"/>
    </row>
    <row r="164" spans="1:5" ht="12.75">
      <c r="A164" s="44"/>
      <c r="B164" s="44"/>
      <c r="C164" s="45"/>
      <c r="D164" s="45"/>
      <c r="E164" s="46"/>
    </row>
    <row r="165" spans="1:5" ht="12.75">
      <c r="A165" s="44"/>
      <c r="B165" s="44"/>
      <c r="C165" s="45"/>
      <c r="D165" s="45"/>
      <c r="E165" s="46"/>
    </row>
    <row r="166" spans="1:5" ht="12.75">
      <c r="A166" s="44"/>
      <c r="B166" s="44"/>
      <c r="C166" s="45"/>
      <c r="D166" s="45"/>
      <c r="E166" s="46"/>
    </row>
    <row r="167" spans="1:5" ht="12.75">
      <c r="A167" s="44"/>
      <c r="B167" s="44"/>
      <c r="C167" s="45"/>
      <c r="D167" s="45"/>
      <c r="E167" s="46"/>
    </row>
    <row r="168" spans="1:5" ht="12.75">
      <c r="A168" s="44"/>
      <c r="B168" s="44"/>
      <c r="C168" s="45"/>
      <c r="D168" s="45"/>
      <c r="E168" s="46"/>
    </row>
    <row r="169" spans="1:5" ht="12.75">
      <c r="A169" s="44"/>
      <c r="B169" s="44"/>
      <c r="C169" s="45"/>
      <c r="D169" s="45"/>
      <c r="E169" s="46"/>
    </row>
    <row r="170" spans="1:5" ht="12.75">
      <c r="A170" s="44"/>
      <c r="B170" s="44"/>
      <c r="C170" s="45"/>
      <c r="D170" s="45"/>
      <c r="E170" s="46"/>
    </row>
    <row r="171" spans="1:5" ht="12.75">
      <c r="A171" s="44"/>
      <c r="B171" s="44"/>
      <c r="C171" s="45"/>
      <c r="D171" s="45"/>
      <c r="E171" s="46"/>
    </row>
    <row r="172" spans="1:5" ht="12.75">
      <c r="A172" s="44"/>
      <c r="B172" s="44"/>
      <c r="C172" s="45"/>
      <c r="D172" s="45"/>
      <c r="E172" s="46"/>
    </row>
    <row r="173" spans="1:5" ht="12.75">
      <c r="A173" s="44"/>
      <c r="B173" s="44"/>
      <c r="C173" s="45"/>
      <c r="D173" s="45"/>
      <c r="E173" s="46"/>
    </row>
    <row r="174" spans="1:5" ht="12.75">
      <c r="A174" s="44"/>
      <c r="B174" s="44"/>
      <c r="C174" s="45"/>
      <c r="D174" s="45"/>
      <c r="E174" s="46"/>
    </row>
    <row r="175" spans="1:5" ht="12.75">
      <c r="A175" s="44"/>
      <c r="B175" s="44"/>
      <c r="C175" s="45"/>
      <c r="D175" s="45"/>
      <c r="E175" s="46"/>
    </row>
    <row r="176" spans="1:5" ht="12.75">
      <c r="A176" s="44"/>
      <c r="B176" s="44"/>
      <c r="C176" s="45"/>
      <c r="D176" s="45"/>
      <c r="E176" s="46"/>
    </row>
    <row r="177" spans="1:5" ht="12.75">
      <c r="A177" s="44"/>
      <c r="B177" s="44"/>
      <c r="C177" s="45"/>
      <c r="D177" s="45"/>
      <c r="E177" s="46"/>
    </row>
    <row r="178" spans="1:5" ht="12.75">
      <c r="A178" s="44"/>
      <c r="B178" s="44"/>
      <c r="C178" s="45"/>
      <c r="D178" s="45"/>
      <c r="E178" s="46"/>
    </row>
    <row r="179" spans="1:5" ht="12.75">
      <c r="A179" s="44"/>
      <c r="B179" s="44"/>
      <c r="C179" s="45"/>
      <c r="D179" s="45"/>
      <c r="E179" s="46"/>
    </row>
    <row r="180" spans="1:5" ht="12.75">
      <c r="A180" s="44"/>
      <c r="B180" s="44"/>
      <c r="C180" s="45"/>
      <c r="D180" s="45"/>
      <c r="E180" s="46"/>
    </row>
    <row r="181" spans="1:5" ht="12.75">
      <c r="A181" s="44"/>
      <c r="B181" s="44"/>
      <c r="C181" s="45"/>
      <c r="D181" s="45"/>
      <c r="E181" s="46"/>
    </row>
    <row r="182" spans="1:5" ht="12.75">
      <c r="A182" s="44"/>
      <c r="B182" s="44"/>
      <c r="C182" s="45"/>
      <c r="D182" s="45"/>
      <c r="E182" s="46"/>
    </row>
    <row r="183" spans="1:5" ht="12.75">
      <c r="A183" s="44"/>
      <c r="B183" s="44"/>
      <c r="C183" s="45"/>
      <c r="D183" s="45"/>
      <c r="E183" s="46"/>
    </row>
    <row r="184" spans="1:5" ht="12.75">
      <c r="A184" s="44"/>
      <c r="B184" s="44"/>
      <c r="C184" s="45"/>
      <c r="D184" s="45"/>
      <c r="E184" s="46"/>
    </row>
    <row r="185" spans="1:5" ht="12.75">
      <c r="A185" s="44"/>
      <c r="B185" s="44"/>
      <c r="C185" s="45"/>
      <c r="D185" s="45"/>
      <c r="E185" s="46"/>
    </row>
    <row r="186" spans="1:5" ht="12.75">
      <c r="A186" s="44"/>
      <c r="B186" s="44"/>
      <c r="C186" s="45"/>
      <c r="D186" s="45"/>
      <c r="E186" s="46"/>
    </row>
    <row r="187" spans="1:5" ht="12.75">
      <c r="A187" s="44"/>
      <c r="B187" s="44"/>
      <c r="C187" s="45"/>
      <c r="D187" s="45"/>
      <c r="E187" s="46"/>
    </row>
    <row r="188" spans="1:5" ht="12.75">
      <c r="A188" s="44"/>
      <c r="B188" s="44"/>
      <c r="C188" s="45"/>
      <c r="D188" s="45"/>
      <c r="E188" s="46"/>
    </row>
    <row r="189" spans="1:5" ht="12.75">
      <c r="A189" s="44"/>
      <c r="B189" s="44"/>
      <c r="C189" s="45"/>
      <c r="D189" s="45"/>
      <c r="E189" s="46"/>
    </row>
    <row r="190" spans="1:5" ht="12.75">
      <c r="A190" s="44"/>
      <c r="B190" s="44"/>
      <c r="C190" s="45"/>
      <c r="D190" s="45"/>
      <c r="E190" s="46"/>
    </row>
    <row r="191" spans="1:5" ht="12.75">
      <c r="A191" s="44"/>
      <c r="B191" s="44"/>
      <c r="C191" s="45"/>
      <c r="D191" s="45"/>
      <c r="E191" s="46"/>
    </row>
    <row r="192" spans="1:5" ht="12.75">
      <c r="A192" s="44"/>
      <c r="B192" s="44"/>
      <c r="C192" s="45"/>
      <c r="D192" s="45"/>
      <c r="E192" s="46"/>
    </row>
    <row r="193" spans="1:5" ht="12.75">
      <c r="A193" s="44"/>
      <c r="B193" s="44"/>
      <c r="C193" s="45"/>
      <c r="D193" s="45"/>
      <c r="E193" s="46"/>
    </row>
    <row r="194" spans="1:5" ht="12.75">
      <c r="A194" s="44"/>
      <c r="B194" s="44"/>
      <c r="C194" s="45"/>
      <c r="D194" s="45"/>
      <c r="E194" s="46"/>
    </row>
    <row r="195" spans="1:5" ht="12.75">
      <c r="A195" s="44"/>
      <c r="B195" s="44"/>
      <c r="C195" s="45"/>
      <c r="D195" s="45"/>
      <c r="E195" s="46"/>
    </row>
    <row r="196" spans="1:5" ht="12.75">
      <c r="A196" s="44"/>
      <c r="B196" s="44"/>
      <c r="C196" s="45"/>
      <c r="D196" s="45"/>
      <c r="E196" s="46"/>
    </row>
    <row r="197" spans="1:5" ht="12.75">
      <c r="A197" s="44"/>
      <c r="B197" s="44"/>
      <c r="C197" s="45"/>
      <c r="D197" s="45"/>
      <c r="E197" s="46"/>
    </row>
    <row r="198" spans="1:5" ht="12.75">
      <c r="A198" s="44"/>
      <c r="B198" s="44"/>
      <c r="C198" s="45"/>
      <c r="D198" s="45"/>
      <c r="E198" s="46"/>
    </row>
    <row r="199" spans="1:5" ht="12.75">
      <c r="A199" s="44"/>
      <c r="B199" s="44"/>
      <c r="C199" s="45"/>
      <c r="D199" s="45"/>
      <c r="E199" s="46"/>
    </row>
    <row r="200" spans="1:5" ht="12.75">
      <c r="A200" s="44"/>
      <c r="B200" s="44"/>
      <c r="C200" s="45"/>
      <c r="D200" s="45"/>
      <c r="E200" s="46"/>
    </row>
    <row r="201" spans="1:5" ht="12.75">
      <c r="A201" s="44"/>
      <c r="B201" s="44"/>
      <c r="C201" s="45"/>
      <c r="D201" s="45"/>
      <c r="E201" s="46"/>
    </row>
    <row r="202" spans="1:5" ht="12.75">
      <c r="A202" s="44"/>
      <c r="B202" s="44"/>
      <c r="C202" s="45"/>
      <c r="D202" s="45"/>
      <c r="E202" s="46"/>
    </row>
    <row r="203" spans="1:5" ht="12.75">
      <c r="A203" s="44"/>
      <c r="B203" s="44"/>
      <c r="C203" s="45"/>
      <c r="D203" s="45"/>
      <c r="E203" s="46"/>
    </row>
    <row r="204" spans="1:5" ht="12.75">
      <c r="A204" s="44"/>
      <c r="B204" s="44"/>
      <c r="C204" s="45"/>
      <c r="D204" s="45"/>
      <c r="E204" s="46"/>
    </row>
    <row r="205" spans="1:5" ht="12.75">
      <c r="A205" s="44"/>
      <c r="B205" s="44"/>
      <c r="C205" s="45"/>
      <c r="D205" s="45"/>
      <c r="E205" s="46"/>
    </row>
    <row r="206" spans="1:5" ht="12.75">
      <c r="A206" s="44"/>
      <c r="B206" s="44"/>
      <c r="C206" s="45"/>
      <c r="D206" s="45"/>
      <c r="E206" s="46"/>
    </row>
    <row r="207" spans="1:5" ht="12.75">
      <c r="A207" s="44"/>
      <c r="B207" s="44"/>
      <c r="C207" s="45"/>
      <c r="D207" s="45"/>
      <c r="E207" s="46"/>
    </row>
    <row r="208" spans="1:5" ht="12.75">
      <c r="A208" s="44"/>
      <c r="B208" s="44"/>
      <c r="C208" s="45"/>
      <c r="D208" s="45"/>
      <c r="E208" s="46"/>
    </row>
    <row r="209" spans="1:5" ht="12.75">
      <c r="A209" s="44"/>
      <c r="B209" s="44"/>
      <c r="C209" s="45"/>
      <c r="D209" s="45"/>
      <c r="E209" s="46"/>
    </row>
    <row r="210" spans="1:5" ht="12.75">
      <c r="A210" s="44"/>
      <c r="B210" s="44"/>
      <c r="C210" s="45"/>
      <c r="D210" s="45"/>
      <c r="E210" s="46"/>
    </row>
    <row r="211" spans="1:5" ht="12.75">
      <c r="A211" s="44"/>
      <c r="B211" s="44"/>
      <c r="C211" s="45"/>
      <c r="D211" s="45"/>
      <c r="E211" s="46"/>
    </row>
    <row r="212" spans="1:5" ht="12.75">
      <c r="A212" s="44"/>
      <c r="B212" s="44"/>
      <c r="C212" s="45"/>
      <c r="D212" s="45"/>
      <c r="E212" s="46"/>
    </row>
    <row r="213" spans="1:5" ht="12.75">
      <c r="A213" s="44"/>
      <c r="B213" s="44"/>
      <c r="C213" s="45"/>
      <c r="D213" s="45"/>
      <c r="E213" s="46"/>
    </row>
    <row r="214" spans="1:5" ht="12.75">
      <c r="A214" s="44"/>
      <c r="B214" s="44"/>
      <c r="C214" s="45"/>
      <c r="D214" s="45"/>
      <c r="E214" s="46"/>
    </row>
    <row r="215" spans="1:5" ht="12.75">
      <c r="A215" s="44"/>
      <c r="B215" s="44"/>
      <c r="C215" s="45"/>
      <c r="D215" s="45"/>
      <c r="E215" s="46"/>
    </row>
    <row r="216" spans="1:5" ht="12.75">
      <c r="A216" s="44"/>
      <c r="B216" s="44"/>
      <c r="C216" s="45"/>
      <c r="D216" s="45"/>
      <c r="E216" s="46"/>
    </row>
    <row r="217" spans="1:5" ht="12.75">
      <c r="A217" s="44"/>
      <c r="B217" s="44"/>
      <c r="C217" s="45"/>
      <c r="D217" s="45"/>
      <c r="E217" s="46"/>
    </row>
    <row r="218" spans="1:5" ht="12.75">
      <c r="A218" s="44"/>
      <c r="B218" s="44"/>
      <c r="C218" s="45"/>
      <c r="D218" s="45"/>
      <c r="E218" s="46"/>
    </row>
    <row r="219" spans="1:5" ht="12.75">
      <c r="A219" s="44"/>
      <c r="B219" s="44"/>
      <c r="C219" s="45"/>
      <c r="D219" s="45"/>
      <c r="E219" s="46"/>
    </row>
    <row r="220" spans="1:5" ht="12.75">
      <c r="A220" s="44"/>
      <c r="B220" s="44"/>
      <c r="C220" s="45"/>
      <c r="D220" s="45"/>
      <c r="E220" s="46"/>
    </row>
    <row r="221" spans="1:5" ht="12.75">
      <c r="A221" s="44"/>
      <c r="B221" s="44"/>
      <c r="C221" s="45"/>
      <c r="D221" s="45"/>
      <c r="E221" s="46"/>
    </row>
    <row r="222" spans="1:5" ht="12.75">
      <c r="A222" s="44"/>
      <c r="B222" s="44"/>
      <c r="C222" s="45"/>
      <c r="D222" s="45"/>
      <c r="E222" s="46"/>
    </row>
    <row r="223" spans="1:5" ht="12.75">
      <c r="A223" s="44"/>
      <c r="B223" s="44"/>
      <c r="C223" s="45"/>
      <c r="D223" s="45"/>
      <c r="E223" s="46"/>
    </row>
    <row r="224" spans="1:5" ht="12.75">
      <c r="A224" s="44"/>
      <c r="B224" s="44"/>
      <c r="C224" s="45"/>
      <c r="D224" s="45"/>
      <c r="E224" s="46"/>
    </row>
    <row r="225" spans="1:5" ht="12.75">
      <c r="A225" s="44"/>
      <c r="B225" s="44"/>
      <c r="C225" s="45"/>
      <c r="D225" s="45"/>
      <c r="E225" s="46"/>
    </row>
    <row r="226" spans="1:5" ht="12.75">
      <c r="A226" s="44"/>
      <c r="B226" s="44"/>
      <c r="C226" s="45"/>
      <c r="D226" s="45"/>
      <c r="E226" s="46"/>
    </row>
    <row r="227" spans="1:5" ht="12.75">
      <c r="A227" s="44"/>
      <c r="B227" s="44"/>
      <c r="C227" s="45"/>
      <c r="D227" s="45"/>
      <c r="E227" s="46"/>
    </row>
    <row r="228" spans="1:5" ht="12.75">
      <c r="A228" s="44"/>
      <c r="B228" s="44"/>
      <c r="C228" s="45"/>
      <c r="D228" s="45"/>
      <c r="E228" s="46"/>
    </row>
  </sheetData>
  <sheetProtection/>
  <mergeCells count="73">
    <mergeCell ref="A86:D86"/>
    <mergeCell ref="A87:D87"/>
    <mergeCell ref="G48:G50"/>
    <mergeCell ref="A82:D82"/>
    <mergeCell ref="A83:D83"/>
    <mergeCell ref="A84:D84"/>
    <mergeCell ref="A85:D85"/>
    <mergeCell ref="A78:D78"/>
    <mergeCell ref="A79:D79"/>
    <mergeCell ref="A80:D80"/>
    <mergeCell ref="A81:D81"/>
    <mergeCell ref="A74:D74"/>
    <mergeCell ref="A75:D75"/>
    <mergeCell ref="A76:D76"/>
    <mergeCell ref="A77:D77"/>
    <mergeCell ref="A67:D67"/>
    <mergeCell ref="A68:D68"/>
    <mergeCell ref="A69:D69"/>
    <mergeCell ref="A70:B73"/>
    <mergeCell ref="C70:D70"/>
    <mergeCell ref="C72:D72"/>
    <mergeCell ref="C73:D73"/>
    <mergeCell ref="B63:D63"/>
    <mergeCell ref="A64:D64"/>
    <mergeCell ref="A65:B66"/>
    <mergeCell ref="C65:D65"/>
    <mergeCell ref="C66:D66"/>
    <mergeCell ref="A58:D58"/>
    <mergeCell ref="A59:D59"/>
    <mergeCell ref="C60:D60"/>
    <mergeCell ref="A62:D62"/>
    <mergeCell ref="A54:D54"/>
    <mergeCell ref="A55:D55"/>
    <mergeCell ref="B56:D56"/>
    <mergeCell ref="A57:D57"/>
    <mergeCell ref="F48:F50"/>
    <mergeCell ref="A51:E51"/>
    <mergeCell ref="A52:D52"/>
    <mergeCell ref="A53:D53"/>
    <mergeCell ref="A44:D44"/>
    <mergeCell ref="A45:D45"/>
    <mergeCell ref="A46:E46"/>
    <mergeCell ref="A48:E50"/>
    <mergeCell ref="A40:D40"/>
    <mergeCell ref="A41:D41"/>
    <mergeCell ref="A42:D42"/>
    <mergeCell ref="A43:D43"/>
    <mergeCell ref="C35:D35"/>
    <mergeCell ref="C37:D37"/>
    <mergeCell ref="C38:D38"/>
    <mergeCell ref="C39:D39"/>
    <mergeCell ref="A8:D8"/>
    <mergeCell ref="A9:D9"/>
    <mergeCell ref="A13:E13"/>
    <mergeCell ref="A11:H12"/>
    <mergeCell ref="A15:D15"/>
    <mergeCell ref="A19:D19"/>
    <mergeCell ref="A20:B28"/>
    <mergeCell ref="C20:D20"/>
    <mergeCell ref="C21:C24"/>
    <mergeCell ref="C25:D25"/>
    <mergeCell ref="C26:D26"/>
    <mergeCell ref="C28:D28"/>
    <mergeCell ref="H48:H50"/>
    <mergeCell ref="A16:E16"/>
    <mergeCell ref="A17:D17"/>
    <mergeCell ref="A18:D18"/>
    <mergeCell ref="A29:D29"/>
    <mergeCell ref="A30:B39"/>
    <mergeCell ref="C30:D30"/>
    <mergeCell ref="C32:D32"/>
    <mergeCell ref="C34:D34"/>
    <mergeCell ref="C33:D33"/>
  </mergeCells>
  <conditionalFormatting sqref="F20:H20">
    <cfRule type="cellIs" priority="1" dxfId="0" operator="lessThan" stopIfTrue="1">
      <formula>SUM($F$21:$F$24)</formula>
    </cfRule>
  </conditionalFormatting>
  <conditionalFormatting sqref="F31:H31">
    <cfRule type="cellIs" priority="2" dxfId="0" operator="greaterThan" stopIfTrue="1">
      <formula>$F$30</formula>
    </cfRule>
  </conditionalFormatting>
  <conditionalFormatting sqref="F36:H36">
    <cfRule type="cellIs" priority="3" dxfId="0" operator="greaterThan" stopIfTrue="1">
      <formula>$F$35</formula>
    </cfRule>
  </conditionalFormatting>
  <conditionalFormatting sqref="F56">
    <cfRule type="cellIs" priority="4" dxfId="0" operator="greaterThan" stopIfTrue="1">
      <formula>$F$55</formula>
    </cfRule>
  </conditionalFormatting>
  <conditionalFormatting sqref="F61">
    <cfRule type="cellIs" priority="5" dxfId="0" operator="greaterThan" stopIfTrue="1">
      <formula>$F$60</formula>
    </cfRule>
  </conditionalFormatting>
  <conditionalFormatting sqref="F60">
    <cfRule type="cellIs" priority="6" dxfId="0" operator="greaterThan" stopIfTrue="1">
      <formula>$F$59</formula>
    </cfRule>
  </conditionalFormatting>
  <conditionalFormatting sqref="F64">
    <cfRule type="cellIs" priority="7" dxfId="0" operator="lessThan" stopIfTrue="1">
      <formula>SUM($F$65:$F$66)</formula>
    </cfRule>
  </conditionalFormatting>
  <conditionalFormatting sqref="F69">
    <cfRule type="cellIs" priority="8" dxfId="0" operator="notEqual" stopIfTrue="1">
      <formula>$F$70+$F$72+$F$73</formula>
    </cfRule>
  </conditionalFormatting>
  <conditionalFormatting sqref="F71">
    <cfRule type="cellIs" priority="9" dxfId="0" operator="greaterThan" stopIfTrue="1">
      <formula>0.2*$F$87</formula>
    </cfRule>
  </conditionalFormatting>
  <conditionalFormatting sqref="F27:H27">
    <cfRule type="cellIs" priority="10" dxfId="0" operator="greaterThan" stopIfTrue="1">
      <formula>$F$26</formula>
    </cfRule>
  </conditionalFormatting>
  <printOptions/>
  <pageMargins left="0.38" right="0.31" top="0.31" bottom="0.35" header="0.33" footer="0.31"/>
  <pageSetup fitToHeight="2" fitToWidth="1" horizontalDpi="600" verticalDpi="600" orientation="portrait" paperSize="9" scale="69" r:id="rId1"/>
  <headerFooter alignWithMargins="0">
    <oddFooter>&amp;C&amp;"Century,Normalny"&amp;12 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5"/>
  <sheetViews>
    <sheetView zoomScale="75" zoomScaleNormal="75" zoomScalePageLayoutView="0" workbookViewId="0" topLeftCell="A49">
      <selection activeCell="A40" sqref="A40:H67"/>
    </sheetView>
  </sheetViews>
  <sheetFormatPr defaultColWidth="9.00390625" defaultRowHeight="12.75"/>
  <cols>
    <col min="1" max="1" width="8.75390625" style="0" customWidth="1"/>
    <col min="4" max="4" width="46.375" style="0" customWidth="1"/>
    <col min="5" max="5" width="5.625" style="0" customWidth="1"/>
    <col min="6" max="8" width="17.625" style="0" customWidth="1"/>
  </cols>
  <sheetData>
    <row r="1" spans="1:12" ht="19.5" customHeight="1">
      <c r="A1" s="3"/>
      <c r="B1" s="3"/>
      <c r="C1" s="3"/>
      <c r="D1" s="3"/>
      <c r="E1" s="3"/>
      <c r="F1" s="50"/>
      <c r="G1" s="50"/>
      <c r="H1" s="50"/>
      <c r="I1" s="3"/>
      <c r="J1" s="3"/>
      <c r="K1" s="3"/>
      <c r="L1" s="3"/>
    </row>
    <row r="2" spans="1:12" s="56" customFormat="1" ht="31.5" customHeight="1">
      <c r="A2" s="249" t="s">
        <v>99</v>
      </c>
      <c r="B2" s="249"/>
      <c r="C2" s="249"/>
      <c r="D2" s="249"/>
      <c r="E2" s="249"/>
      <c r="I2" s="87"/>
      <c r="J2" s="87"/>
      <c r="K2" s="87"/>
      <c r="L2" s="87"/>
    </row>
    <row r="3" spans="1:12" ht="7.5" customHeight="1" thickBot="1">
      <c r="A3" s="57"/>
      <c r="B3" s="57"/>
      <c r="C3" s="57"/>
      <c r="D3" s="57"/>
      <c r="E3" s="57"/>
      <c r="I3" s="3"/>
      <c r="J3" s="3"/>
      <c r="K3" s="3"/>
      <c r="L3" s="3"/>
    </row>
    <row r="4" spans="1:12" ht="46.5" customHeight="1">
      <c r="A4" s="250" t="s">
        <v>4</v>
      </c>
      <c r="B4" s="251"/>
      <c r="C4" s="251"/>
      <c r="D4" s="251"/>
      <c r="E4" s="251"/>
      <c r="F4" s="185" t="s">
        <v>197</v>
      </c>
      <c r="G4" s="185" t="s">
        <v>198</v>
      </c>
      <c r="H4" s="185" t="s">
        <v>201</v>
      </c>
      <c r="I4" s="3"/>
      <c r="J4" s="3"/>
      <c r="K4" s="3"/>
      <c r="L4" s="3"/>
    </row>
    <row r="5" spans="1:12" ht="15.75" customHeight="1" hidden="1">
      <c r="A5" s="252"/>
      <c r="B5" s="253"/>
      <c r="C5" s="253"/>
      <c r="D5" s="253"/>
      <c r="E5" s="253"/>
      <c r="F5" s="186"/>
      <c r="G5" s="186" t="s">
        <v>198</v>
      </c>
      <c r="H5" s="186" t="s">
        <v>199</v>
      </c>
      <c r="I5" s="3"/>
      <c r="J5" s="3"/>
      <c r="K5" s="3"/>
      <c r="L5" s="3"/>
    </row>
    <row r="6" spans="1:12" ht="13.5" customHeight="1" hidden="1">
      <c r="A6" s="252"/>
      <c r="B6" s="253"/>
      <c r="C6" s="253"/>
      <c r="D6" s="253"/>
      <c r="E6" s="253"/>
      <c r="F6" s="187"/>
      <c r="G6" s="187" t="s">
        <v>198</v>
      </c>
      <c r="H6" s="187" t="s">
        <v>199</v>
      </c>
      <c r="I6" s="3"/>
      <c r="J6" s="3"/>
      <c r="K6" s="3"/>
      <c r="L6" s="3"/>
    </row>
    <row r="7" spans="1:12" s="52" customFormat="1" ht="15">
      <c r="A7" s="254">
        <v>1</v>
      </c>
      <c r="B7" s="255"/>
      <c r="C7" s="255"/>
      <c r="D7" s="255"/>
      <c r="E7" s="255"/>
      <c r="F7" s="11">
        <v>2</v>
      </c>
      <c r="G7" s="11">
        <v>3</v>
      </c>
      <c r="H7" s="11">
        <v>4</v>
      </c>
      <c r="I7" s="51"/>
      <c r="J7" s="51"/>
      <c r="K7" s="51"/>
      <c r="L7" s="51"/>
    </row>
    <row r="8" spans="1:12" ht="27.75" customHeight="1">
      <c r="A8" s="256" t="s">
        <v>100</v>
      </c>
      <c r="B8" s="259" t="s">
        <v>101</v>
      </c>
      <c r="C8" s="260"/>
      <c r="D8" s="261"/>
      <c r="E8" s="12" t="s">
        <v>6</v>
      </c>
      <c r="F8" s="61">
        <v>2792.5</v>
      </c>
      <c r="G8" s="61">
        <v>2792.5</v>
      </c>
      <c r="H8" s="61">
        <v>2792.5</v>
      </c>
      <c r="I8" s="3"/>
      <c r="J8" s="3"/>
      <c r="K8" s="3"/>
      <c r="L8" s="3"/>
    </row>
    <row r="9" spans="1:12" ht="27.75" customHeight="1">
      <c r="A9" s="257"/>
      <c r="B9" s="202" t="s">
        <v>102</v>
      </c>
      <c r="C9" s="242"/>
      <c r="D9" s="203"/>
      <c r="E9" s="12" t="s">
        <v>8</v>
      </c>
      <c r="F9" s="62">
        <f>F10+F13+F14+F15</f>
        <v>16790.7</v>
      </c>
      <c r="G9" s="62">
        <f>G10+G13+G14+G15</f>
        <v>16790.7</v>
      </c>
      <c r="H9" s="62">
        <f>H10+H13+H14+H15</f>
        <v>16790.7</v>
      </c>
      <c r="I9" s="3"/>
      <c r="J9" s="3"/>
      <c r="K9" s="3"/>
      <c r="L9" s="3"/>
    </row>
    <row r="10" spans="1:12" ht="27.75" customHeight="1">
      <c r="A10" s="257"/>
      <c r="B10" s="262" t="s">
        <v>11</v>
      </c>
      <c r="C10" s="242" t="s">
        <v>103</v>
      </c>
      <c r="D10" s="203"/>
      <c r="E10" s="12" t="s">
        <v>10</v>
      </c>
      <c r="F10" s="16">
        <v>14160.9</v>
      </c>
      <c r="G10" s="16">
        <v>14160.9</v>
      </c>
      <c r="H10" s="16">
        <v>14160.9</v>
      </c>
      <c r="I10" s="3"/>
      <c r="J10" s="3"/>
      <c r="K10" s="3"/>
      <c r="L10" s="3"/>
    </row>
    <row r="11" spans="1:12" ht="27.75" customHeight="1">
      <c r="A11" s="257"/>
      <c r="B11" s="263"/>
      <c r="C11" s="265" t="s">
        <v>104</v>
      </c>
      <c r="D11" s="18" t="s">
        <v>105</v>
      </c>
      <c r="E11" s="12" t="s">
        <v>13</v>
      </c>
      <c r="F11" s="16">
        <f>F18+F20+F22+F24+F26+F28</f>
        <v>103</v>
      </c>
      <c r="G11" s="16">
        <f>G18+G20+G22+G24+G26+G28</f>
        <v>103</v>
      </c>
      <c r="H11" s="16">
        <f>H18+H20+H22+H24+H26+H28</f>
        <v>103</v>
      </c>
      <c r="I11" s="3"/>
      <c r="J11" s="3"/>
      <c r="K11" s="3"/>
      <c r="L11" s="3"/>
    </row>
    <row r="12" spans="1:12" ht="27.75" customHeight="1">
      <c r="A12" s="257"/>
      <c r="B12" s="263"/>
      <c r="C12" s="266"/>
      <c r="D12" s="18" t="s">
        <v>106</v>
      </c>
      <c r="E12" s="12" t="s">
        <v>16</v>
      </c>
      <c r="F12" s="16">
        <v>100</v>
      </c>
      <c r="G12" s="16">
        <v>100</v>
      </c>
      <c r="H12" s="16">
        <v>100</v>
      </c>
      <c r="I12" s="3"/>
      <c r="J12" s="3"/>
      <c r="K12" s="3"/>
      <c r="L12" s="3"/>
    </row>
    <row r="13" spans="1:12" ht="27.75" customHeight="1">
      <c r="A13" s="257"/>
      <c r="B13" s="263"/>
      <c r="C13" s="242" t="s">
        <v>107</v>
      </c>
      <c r="D13" s="203"/>
      <c r="E13" s="12" t="s">
        <v>18</v>
      </c>
      <c r="F13" s="16">
        <v>2569.8</v>
      </c>
      <c r="G13" s="16">
        <v>2569.8</v>
      </c>
      <c r="H13" s="16">
        <v>2569.8</v>
      </c>
      <c r="I13" s="3"/>
      <c r="J13" s="3"/>
      <c r="K13" s="3"/>
      <c r="L13" s="3"/>
    </row>
    <row r="14" spans="1:12" ht="27.75" customHeight="1">
      <c r="A14" s="257"/>
      <c r="B14" s="263"/>
      <c r="C14" s="242" t="s">
        <v>108</v>
      </c>
      <c r="D14" s="203"/>
      <c r="E14" s="12" t="s">
        <v>20</v>
      </c>
      <c r="F14" s="16"/>
      <c r="G14" s="16"/>
      <c r="H14" s="16"/>
      <c r="I14" s="3"/>
      <c r="J14" s="3"/>
      <c r="K14" s="3"/>
      <c r="L14" s="3"/>
    </row>
    <row r="15" spans="1:12" ht="27.75" customHeight="1">
      <c r="A15" s="257"/>
      <c r="B15" s="264"/>
      <c r="C15" s="243" t="s">
        <v>109</v>
      </c>
      <c r="D15" s="222"/>
      <c r="E15" s="12" t="s">
        <v>21</v>
      </c>
      <c r="F15" s="16">
        <v>60</v>
      </c>
      <c r="G15" s="16">
        <v>60</v>
      </c>
      <c r="H15" s="16">
        <v>60</v>
      </c>
      <c r="I15" s="3"/>
      <c r="J15" s="3"/>
      <c r="K15" s="3"/>
      <c r="L15" s="3"/>
    </row>
    <row r="16" spans="1:12" s="139" customFormat="1" ht="27.75" customHeight="1">
      <c r="A16" s="257"/>
      <c r="B16" s="259" t="s">
        <v>110</v>
      </c>
      <c r="C16" s="260"/>
      <c r="D16" s="261"/>
      <c r="E16" s="180" t="s">
        <v>23</v>
      </c>
      <c r="F16" s="182">
        <f>F17+F19+F21+F23+F25+F27+F30</f>
        <v>17835</v>
      </c>
      <c r="G16" s="182">
        <f>G17+G19+G21+G23+G25+G27+G30</f>
        <v>17835</v>
      </c>
      <c r="H16" s="182">
        <f>H17+H19+H21+H23+H25+H27+H30</f>
        <v>17835</v>
      </c>
      <c r="I16" s="181"/>
      <c r="J16" s="181"/>
      <c r="K16" s="181"/>
      <c r="L16" s="181"/>
    </row>
    <row r="17" spans="1:12" ht="27.75" customHeight="1">
      <c r="A17" s="257"/>
      <c r="B17" s="262" t="s">
        <v>26</v>
      </c>
      <c r="C17" s="202" t="s">
        <v>111</v>
      </c>
      <c r="D17" s="203"/>
      <c r="E17" s="12">
        <v>10</v>
      </c>
      <c r="F17" s="16">
        <v>4700</v>
      </c>
      <c r="G17" s="16">
        <v>4700</v>
      </c>
      <c r="H17" s="16">
        <v>4700</v>
      </c>
      <c r="I17" s="3"/>
      <c r="J17" s="3"/>
      <c r="K17" s="3"/>
      <c r="L17" s="3"/>
    </row>
    <row r="18" spans="1:12" ht="27.75" customHeight="1">
      <c r="A18" s="257"/>
      <c r="B18" s="263"/>
      <c r="C18" s="15" t="s">
        <v>26</v>
      </c>
      <c r="D18" s="23" t="s">
        <v>112</v>
      </c>
      <c r="E18" s="30">
        <v>11</v>
      </c>
      <c r="F18" s="16">
        <v>8.5</v>
      </c>
      <c r="G18" s="16">
        <v>8.5</v>
      </c>
      <c r="H18" s="16">
        <v>8.5</v>
      </c>
      <c r="I18" s="3"/>
      <c r="J18" s="3"/>
      <c r="K18" s="3"/>
      <c r="L18" s="3"/>
    </row>
    <row r="19" spans="1:12" ht="27.75" customHeight="1">
      <c r="A19" s="257"/>
      <c r="B19" s="263"/>
      <c r="C19" s="202" t="s">
        <v>113</v>
      </c>
      <c r="D19" s="203"/>
      <c r="E19" s="30">
        <f>E18+1</f>
        <v>12</v>
      </c>
      <c r="F19" s="16">
        <v>570</v>
      </c>
      <c r="G19" s="16">
        <v>570</v>
      </c>
      <c r="H19" s="16">
        <v>570</v>
      </c>
      <c r="I19" s="3"/>
      <c r="J19" s="3"/>
      <c r="K19" s="3"/>
      <c r="L19" s="3"/>
    </row>
    <row r="20" spans="1:12" ht="27.75" customHeight="1">
      <c r="A20" s="257"/>
      <c r="B20" s="263"/>
      <c r="C20" s="15" t="s">
        <v>26</v>
      </c>
      <c r="D20" s="23" t="s">
        <v>114</v>
      </c>
      <c r="E20" s="30">
        <f aca="true" t="shared" si="0" ref="E20:E38">E19+1</f>
        <v>13</v>
      </c>
      <c r="F20" s="16">
        <v>4.5</v>
      </c>
      <c r="G20" s="16">
        <v>4.5</v>
      </c>
      <c r="H20" s="16">
        <v>4.5</v>
      </c>
      <c r="I20" s="3"/>
      <c r="J20" s="3"/>
      <c r="K20" s="3"/>
      <c r="L20" s="3"/>
    </row>
    <row r="21" spans="1:12" ht="27.75" customHeight="1">
      <c r="A21" s="257"/>
      <c r="B21" s="263"/>
      <c r="C21" s="202" t="s">
        <v>115</v>
      </c>
      <c r="D21" s="203"/>
      <c r="E21" s="30">
        <f t="shared" si="0"/>
        <v>14</v>
      </c>
      <c r="F21" s="16">
        <v>5900</v>
      </c>
      <c r="G21" s="16">
        <v>5900</v>
      </c>
      <c r="H21" s="16">
        <v>5900</v>
      </c>
      <c r="I21" s="3"/>
      <c r="J21" s="3"/>
      <c r="K21" s="3"/>
      <c r="L21" s="3"/>
    </row>
    <row r="22" spans="1:12" ht="27.75" customHeight="1">
      <c r="A22" s="257"/>
      <c r="B22" s="263"/>
      <c r="C22" s="15" t="s">
        <v>26</v>
      </c>
      <c r="D22" s="23" t="s">
        <v>114</v>
      </c>
      <c r="E22" s="30">
        <f t="shared" si="0"/>
        <v>15</v>
      </c>
      <c r="F22" s="16">
        <v>80</v>
      </c>
      <c r="G22" s="16">
        <v>80</v>
      </c>
      <c r="H22" s="16">
        <v>80</v>
      </c>
      <c r="I22" s="3"/>
      <c r="J22" s="3"/>
      <c r="K22" s="3"/>
      <c r="L22" s="3"/>
    </row>
    <row r="23" spans="1:12" ht="27.75" customHeight="1">
      <c r="A23" s="257"/>
      <c r="B23" s="263"/>
      <c r="C23" s="202" t="s">
        <v>116</v>
      </c>
      <c r="D23" s="203"/>
      <c r="E23" s="30">
        <f t="shared" si="0"/>
        <v>16</v>
      </c>
      <c r="F23" s="16">
        <v>2340</v>
      </c>
      <c r="G23" s="16">
        <v>2340</v>
      </c>
      <c r="H23" s="16">
        <v>2340</v>
      </c>
      <c r="I23" s="3"/>
      <c r="J23" s="3"/>
      <c r="K23" s="3"/>
      <c r="L23" s="3"/>
    </row>
    <row r="24" spans="1:12" ht="27.75" customHeight="1">
      <c r="A24" s="257"/>
      <c r="B24" s="263"/>
      <c r="C24" s="15" t="s">
        <v>26</v>
      </c>
      <c r="D24" s="23" t="s">
        <v>114</v>
      </c>
      <c r="E24" s="30">
        <f t="shared" si="0"/>
        <v>17</v>
      </c>
      <c r="F24" s="16">
        <v>7</v>
      </c>
      <c r="G24" s="16">
        <v>7</v>
      </c>
      <c r="H24" s="16">
        <v>7</v>
      </c>
      <c r="I24" s="3"/>
      <c r="J24" s="3"/>
      <c r="K24" s="3"/>
      <c r="L24" s="3"/>
    </row>
    <row r="25" spans="1:12" ht="27.75" customHeight="1">
      <c r="A25" s="257"/>
      <c r="B25" s="263"/>
      <c r="C25" s="202" t="s">
        <v>117</v>
      </c>
      <c r="D25" s="203"/>
      <c r="E25" s="30">
        <f t="shared" si="0"/>
        <v>18</v>
      </c>
      <c r="F25" s="16">
        <v>790</v>
      </c>
      <c r="G25" s="16">
        <v>790</v>
      </c>
      <c r="H25" s="16">
        <v>790</v>
      </c>
      <c r="I25" s="3"/>
      <c r="J25" s="3"/>
      <c r="K25" s="3"/>
      <c r="L25" s="3"/>
    </row>
    <row r="26" spans="1:12" ht="27.75" customHeight="1">
      <c r="A26" s="257"/>
      <c r="B26" s="263"/>
      <c r="C26" s="15" t="s">
        <v>26</v>
      </c>
      <c r="D26" s="23" t="s">
        <v>114</v>
      </c>
      <c r="E26" s="30">
        <f t="shared" si="0"/>
        <v>19</v>
      </c>
      <c r="F26" s="16">
        <v>1</v>
      </c>
      <c r="G26" s="16">
        <v>1</v>
      </c>
      <c r="H26" s="16">
        <v>1</v>
      </c>
      <c r="I26" s="3"/>
      <c r="J26" s="3"/>
      <c r="K26" s="3"/>
      <c r="L26" s="3"/>
    </row>
    <row r="27" spans="1:12" ht="27.75" customHeight="1">
      <c r="A27" s="257"/>
      <c r="B27" s="263"/>
      <c r="C27" s="202" t="s">
        <v>118</v>
      </c>
      <c r="D27" s="203"/>
      <c r="E27" s="30">
        <f t="shared" si="0"/>
        <v>20</v>
      </c>
      <c r="F27" s="16">
        <v>100</v>
      </c>
      <c r="G27" s="16">
        <v>100</v>
      </c>
      <c r="H27" s="16">
        <v>100</v>
      </c>
      <c r="I27" s="3"/>
      <c r="J27" s="3"/>
      <c r="K27" s="3"/>
      <c r="L27" s="3"/>
    </row>
    <row r="28" spans="1:12" ht="27.75" customHeight="1">
      <c r="A28" s="257"/>
      <c r="B28" s="263"/>
      <c r="C28" s="15" t="s">
        <v>26</v>
      </c>
      <c r="D28" s="23" t="s">
        <v>114</v>
      </c>
      <c r="E28" s="30">
        <f t="shared" si="0"/>
        <v>21</v>
      </c>
      <c r="F28" s="16">
        <v>2</v>
      </c>
      <c r="G28" s="16">
        <v>2</v>
      </c>
      <c r="H28" s="16">
        <v>2</v>
      </c>
      <c r="I28" s="3"/>
      <c r="J28" s="3"/>
      <c r="K28" s="3"/>
      <c r="L28" s="3"/>
    </row>
    <row r="29" spans="1:12" ht="30.75" customHeight="1">
      <c r="A29" s="257"/>
      <c r="B29" s="263"/>
      <c r="C29" s="202" t="s">
        <v>196</v>
      </c>
      <c r="D29" s="203"/>
      <c r="E29" s="30">
        <f t="shared" si="0"/>
        <v>22</v>
      </c>
      <c r="F29" s="16"/>
      <c r="G29" s="16"/>
      <c r="H29" s="16"/>
      <c r="I29" s="3"/>
      <c r="J29" s="3"/>
      <c r="K29" s="3"/>
      <c r="L29" s="3"/>
    </row>
    <row r="30" spans="1:12" ht="27.75" customHeight="1">
      <c r="A30" s="257"/>
      <c r="B30" s="263"/>
      <c r="C30" s="202" t="s">
        <v>119</v>
      </c>
      <c r="D30" s="203"/>
      <c r="E30" s="30">
        <f t="shared" si="0"/>
        <v>23</v>
      </c>
      <c r="F30" s="16">
        <v>3435</v>
      </c>
      <c r="G30" s="16">
        <v>3435</v>
      </c>
      <c r="H30" s="16">
        <v>3435</v>
      </c>
      <c r="I30" s="55"/>
      <c r="J30" s="3"/>
      <c r="K30" s="3"/>
      <c r="L30" s="3"/>
    </row>
    <row r="31" spans="1:12" ht="27.75" customHeight="1">
      <c r="A31" s="257"/>
      <c r="B31" s="263"/>
      <c r="C31" s="211" t="s">
        <v>26</v>
      </c>
      <c r="D31" s="66" t="s">
        <v>120</v>
      </c>
      <c r="E31" s="30">
        <f t="shared" si="0"/>
        <v>24</v>
      </c>
      <c r="F31" s="16">
        <v>881</v>
      </c>
      <c r="G31" s="16">
        <v>881</v>
      </c>
      <c r="H31" s="16">
        <f>368+0.7+25+11.7+546.5</f>
        <v>951.9</v>
      </c>
      <c r="I31" s="3"/>
      <c r="J31" s="3"/>
      <c r="K31" s="3"/>
      <c r="L31" s="3"/>
    </row>
    <row r="32" spans="1:12" ht="27.75" customHeight="1">
      <c r="A32" s="257"/>
      <c r="B32" s="263"/>
      <c r="C32" s="212"/>
      <c r="D32" s="66" t="s">
        <v>121</v>
      </c>
      <c r="E32" s="30">
        <f t="shared" si="0"/>
        <v>25</v>
      </c>
      <c r="F32" s="16">
        <f>F33+59.5</f>
        <v>863.7</v>
      </c>
      <c r="G32" s="16">
        <f>G33+59.5</f>
        <v>863.7</v>
      </c>
      <c r="H32" s="16">
        <f>368+25+11.7+483.8+34.5+15.8</f>
        <v>938.8</v>
      </c>
      <c r="I32" s="3"/>
      <c r="J32" s="3"/>
      <c r="K32" s="3"/>
      <c r="L32" s="3"/>
    </row>
    <row r="33" spans="1:12" ht="27.75" customHeight="1">
      <c r="A33" s="257"/>
      <c r="B33" s="263"/>
      <c r="C33" s="212"/>
      <c r="D33" s="67" t="s">
        <v>122</v>
      </c>
      <c r="E33" s="30">
        <f t="shared" si="0"/>
        <v>26</v>
      </c>
      <c r="F33" s="16">
        <v>804.2</v>
      </c>
      <c r="G33" s="16">
        <v>804.2</v>
      </c>
      <c r="H33" s="16">
        <f>H32-34.5-25</f>
        <v>879.3</v>
      </c>
      <c r="I33" s="88"/>
      <c r="J33" s="3"/>
      <c r="K33" s="3"/>
      <c r="L33" s="3"/>
    </row>
    <row r="34" spans="1:12" ht="27.75" customHeight="1">
      <c r="A34" s="257"/>
      <c r="B34" s="263"/>
      <c r="C34" s="212"/>
      <c r="D34" s="66" t="s">
        <v>123</v>
      </c>
      <c r="E34" s="30">
        <f t="shared" si="0"/>
        <v>27</v>
      </c>
      <c r="F34" s="16">
        <f>F32*17.79%</f>
        <v>153.65223</v>
      </c>
      <c r="G34" s="16">
        <f>G32*17.79%</f>
        <v>153.65223</v>
      </c>
      <c r="H34" s="16">
        <v>153.7</v>
      </c>
      <c r="I34" s="3"/>
      <c r="J34" s="3"/>
      <c r="K34" s="3"/>
      <c r="L34" s="3"/>
    </row>
    <row r="35" spans="1:12" ht="27.75" customHeight="1">
      <c r="A35" s="257"/>
      <c r="B35" s="263"/>
      <c r="C35" s="269"/>
      <c r="D35" s="66" t="s">
        <v>124</v>
      </c>
      <c r="E35" s="30">
        <f t="shared" si="0"/>
        <v>28</v>
      </c>
      <c r="F35" s="16">
        <f>1982.3-906.5</f>
        <v>1075.8</v>
      </c>
      <c r="G35" s="16">
        <f>1982.3-906.5</f>
        <v>1075.8</v>
      </c>
      <c r="H35" s="16">
        <f>1982.3-906.5</f>
        <v>1075.8</v>
      </c>
      <c r="I35" s="3"/>
      <c r="J35" s="3"/>
      <c r="K35" s="3"/>
      <c r="L35" s="3"/>
    </row>
    <row r="36" spans="1:12" ht="30.75" customHeight="1">
      <c r="A36" s="257"/>
      <c r="B36" s="264"/>
      <c r="C36" s="202" t="s">
        <v>125</v>
      </c>
      <c r="D36" s="203"/>
      <c r="E36" s="30">
        <f t="shared" si="0"/>
        <v>29</v>
      </c>
      <c r="F36" s="16"/>
      <c r="G36" s="16"/>
      <c r="H36" s="16"/>
      <c r="I36" s="3"/>
      <c r="J36" s="3"/>
      <c r="K36" s="3"/>
      <c r="L36" s="3"/>
    </row>
    <row r="37" spans="1:12" ht="27.75" customHeight="1">
      <c r="A37" s="257"/>
      <c r="B37" s="259" t="s">
        <v>126</v>
      </c>
      <c r="C37" s="260"/>
      <c r="D37" s="261"/>
      <c r="E37" s="30">
        <f t="shared" si="0"/>
        <v>30</v>
      </c>
      <c r="F37" s="68">
        <f>F8+F9-F16</f>
        <v>1748.2000000000007</v>
      </c>
      <c r="G37" s="68">
        <f>G8+G9-G16</f>
        <v>1748.2000000000007</v>
      </c>
      <c r="H37" s="68">
        <f>H8+H9-H16</f>
        <v>1748.2000000000007</v>
      </c>
      <c r="I37" s="3"/>
      <c r="J37" s="3"/>
      <c r="K37" s="3"/>
      <c r="L37" s="3"/>
    </row>
    <row r="38" spans="1:12" ht="27.75" customHeight="1" thickBot="1">
      <c r="A38" s="258"/>
      <c r="B38" s="69" t="s">
        <v>70</v>
      </c>
      <c r="C38" s="267" t="s">
        <v>127</v>
      </c>
      <c r="D38" s="268"/>
      <c r="E38" s="30">
        <f t="shared" si="0"/>
        <v>31</v>
      </c>
      <c r="F38" s="27">
        <f>(1951.1+F10)-(F12+F17+F19+F21+F23+F25+F27)</f>
        <v>1612</v>
      </c>
      <c r="G38" s="27">
        <f>(1951.1+G10)-(G12+G17+G19+G21+G23+G25+G27)</f>
        <v>1612</v>
      </c>
      <c r="H38" s="27">
        <f>(1951.1+H10)-(H12+H17+H19+H21+H23+H25+H27)</f>
        <v>1612</v>
      </c>
      <c r="I38" s="3"/>
      <c r="J38" s="3"/>
      <c r="K38" s="3"/>
      <c r="L38" s="3"/>
    </row>
    <row r="39" spans="1:12" ht="19.5" customHeight="1">
      <c r="A39" s="70"/>
      <c r="B39" s="71"/>
      <c r="C39" s="72"/>
      <c r="D39" s="72"/>
      <c r="E39" s="73"/>
      <c r="F39" s="74"/>
      <c r="G39" s="74"/>
      <c r="H39" s="74"/>
      <c r="I39" s="3"/>
      <c r="J39" s="3"/>
      <c r="K39" s="3"/>
      <c r="L39" s="3"/>
    </row>
    <row r="40" spans="1:12" ht="31.5" customHeight="1">
      <c r="A40" s="231" t="s">
        <v>128</v>
      </c>
      <c r="B40" s="231"/>
      <c r="C40" s="231"/>
      <c r="D40" s="231"/>
      <c r="E40" s="231"/>
      <c r="F40" s="75"/>
      <c r="G40" s="75"/>
      <c r="H40" s="75"/>
      <c r="I40" s="3"/>
      <c r="J40" s="3"/>
      <c r="K40" s="3"/>
      <c r="L40" s="3"/>
    </row>
    <row r="41" spans="1:12" ht="6.75" customHeight="1" thickBot="1">
      <c r="A41" s="28"/>
      <c r="B41" s="28"/>
      <c r="C41" s="28"/>
      <c r="D41" s="28"/>
      <c r="E41" s="28"/>
      <c r="F41" s="75"/>
      <c r="G41" s="75"/>
      <c r="H41" s="75"/>
      <c r="I41" s="3"/>
      <c r="J41" s="3"/>
      <c r="K41" s="3"/>
      <c r="L41" s="3"/>
    </row>
    <row r="42" spans="1:12" ht="53.25" customHeight="1">
      <c r="A42" s="250" t="s">
        <v>4</v>
      </c>
      <c r="B42" s="251"/>
      <c r="C42" s="251"/>
      <c r="D42" s="251"/>
      <c r="E42" s="251"/>
      <c r="F42" s="185" t="s">
        <v>197</v>
      </c>
      <c r="G42" s="185" t="s">
        <v>198</v>
      </c>
      <c r="H42" s="185" t="s">
        <v>201</v>
      </c>
      <c r="I42" s="3"/>
      <c r="J42" s="3"/>
      <c r="K42" s="3"/>
      <c r="L42" s="3"/>
    </row>
    <row r="43" spans="1:12" ht="15.75" customHeight="1" hidden="1">
      <c r="A43" s="252"/>
      <c r="B43" s="253"/>
      <c r="C43" s="253"/>
      <c r="D43" s="253"/>
      <c r="E43" s="253"/>
      <c r="F43" s="186"/>
      <c r="G43" s="186" t="s">
        <v>198</v>
      </c>
      <c r="H43" s="186" t="s">
        <v>199</v>
      </c>
      <c r="I43" s="3"/>
      <c r="J43" s="3"/>
      <c r="K43" s="3"/>
      <c r="L43" s="3"/>
    </row>
    <row r="44" spans="1:12" ht="13.5" customHeight="1" hidden="1">
      <c r="A44" s="252"/>
      <c r="B44" s="253"/>
      <c r="C44" s="253"/>
      <c r="D44" s="253"/>
      <c r="E44" s="253"/>
      <c r="F44" s="187"/>
      <c r="G44" s="187" t="s">
        <v>198</v>
      </c>
      <c r="H44" s="187" t="s">
        <v>199</v>
      </c>
      <c r="I44" s="3"/>
      <c r="J44" s="3"/>
      <c r="K44" s="3"/>
      <c r="L44" s="3"/>
    </row>
    <row r="45" spans="1:12" s="52" customFormat="1" ht="15.75" thickBot="1">
      <c r="A45" s="254">
        <v>1</v>
      </c>
      <c r="B45" s="255"/>
      <c r="C45" s="255"/>
      <c r="D45" s="255"/>
      <c r="E45" s="255"/>
      <c r="F45" s="77">
        <v>2</v>
      </c>
      <c r="G45" s="77">
        <v>3</v>
      </c>
      <c r="H45" s="77">
        <v>4</v>
      </c>
      <c r="I45" s="51"/>
      <c r="J45" s="51"/>
      <c r="K45" s="51"/>
      <c r="L45" s="51"/>
    </row>
    <row r="46" spans="1:12" ht="27.75" customHeight="1">
      <c r="A46" s="270" t="s">
        <v>129</v>
      </c>
      <c r="B46" s="273" t="s">
        <v>101</v>
      </c>
      <c r="C46" s="274"/>
      <c r="D46" s="275"/>
      <c r="E46" s="78">
        <f>E38+1</f>
        <v>32</v>
      </c>
      <c r="F46" s="79">
        <v>113411</v>
      </c>
      <c r="G46" s="79">
        <v>113411</v>
      </c>
      <c r="H46" s="79">
        <v>113411</v>
      </c>
      <c r="I46" s="3"/>
      <c r="J46" s="3"/>
      <c r="K46" s="3"/>
      <c r="L46" s="3"/>
    </row>
    <row r="47" spans="1:12" ht="27.75" customHeight="1">
      <c r="A47" s="271"/>
      <c r="B47" s="202" t="s">
        <v>130</v>
      </c>
      <c r="C47" s="242"/>
      <c r="D47" s="203"/>
      <c r="E47" s="30">
        <f>E46+1</f>
        <v>33</v>
      </c>
      <c r="F47" s="16">
        <v>13219.7</v>
      </c>
      <c r="G47" s="16">
        <v>13219.7</v>
      </c>
      <c r="H47" s="16">
        <v>13219.7</v>
      </c>
      <c r="I47" s="3"/>
      <c r="J47" s="3"/>
      <c r="K47" s="3"/>
      <c r="L47" s="3"/>
    </row>
    <row r="48" spans="1:12" ht="27.75" customHeight="1">
      <c r="A48" s="271"/>
      <c r="B48" s="262" t="s">
        <v>26</v>
      </c>
      <c r="C48" s="202" t="s">
        <v>131</v>
      </c>
      <c r="D48" s="203"/>
      <c r="E48" s="30">
        <f aca="true" t="shared" si="1" ref="E48:E53">E47+1</f>
        <v>34</v>
      </c>
      <c r="F48" s="16">
        <v>13219.7</v>
      </c>
      <c r="G48" s="16">
        <v>13219.7</v>
      </c>
      <c r="H48" s="16">
        <v>13219.7</v>
      </c>
      <c r="I48" s="3"/>
      <c r="J48" s="3"/>
      <c r="K48" s="3"/>
      <c r="L48" s="3"/>
    </row>
    <row r="49" spans="1:12" ht="27.75" customHeight="1">
      <c r="A49" s="271"/>
      <c r="B49" s="263"/>
      <c r="C49" s="202" t="s">
        <v>132</v>
      </c>
      <c r="D49" s="203"/>
      <c r="E49" s="30">
        <f t="shared" si="1"/>
        <v>35</v>
      </c>
      <c r="F49" s="16"/>
      <c r="G49" s="16"/>
      <c r="H49" s="16"/>
      <c r="I49" s="3"/>
      <c r="J49" s="3"/>
      <c r="K49" s="3"/>
      <c r="L49" s="3"/>
    </row>
    <row r="50" spans="1:12" ht="27.75" customHeight="1">
      <c r="A50" s="271"/>
      <c r="B50" s="264"/>
      <c r="C50" s="202" t="s">
        <v>133</v>
      </c>
      <c r="D50" s="203"/>
      <c r="E50" s="30">
        <f t="shared" si="1"/>
        <v>36</v>
      </c>
      <c r="F50" s="16"/>
      <c r="G50" s="16"/>
      <c r="H50" s="16"/>
      <c r="I50" s="3"/>
      <c r="J50" s="3"/>
      <c r="K50" s="3"/>
      <c r="L50" s="3"/>
    </row>
    <row r="51" spans="1:12" ht="27.75" customHeight="1">
      <c r="A51" s="271"/>
      <c r="B51" s="276" t="s">
        <v>110</v>
      </c>
      <c r="C51" s="276"/>
      <c r="D51" s="276"/>
      <c r="E51" s="30">
        <f t="shared" si="1"/>
        <v>37</v>
      </c>
      <c r="F51" s="16">
        <f>2700+F52</f>
        <v>12195.4</v>
      </c>
      <c r="G51" s="16">
        <f>2700+G52</f>
        <v>12195.4</v>
      </c>
      <c r="H51" s="16">
        <f>2700+H52</f>
        <v>12195.4</v>
      </c>
      <c r="I51" s="3"/>
      <c r="J51" s="3"/>
      <c r="K51" s="3"/>
      <c r="L51" s="3"/>
    </row>
    <row r="52" spans="1:12" ht="27.75" customHeight="1">
      <c r="A52" s="271"/>
      <c r="B52" s="262" t="s">
        <v>26</v>
      </c>
      <c r="C52" s="276" t="s">
        <v>134</v>
      </c>
      <c r="D52" s="276"/>
      <c r="E52" s="30">
        <f t="shared" si="1"/>
        <v>38</v>
      </c>
      <c r="F52" s="16">
        <v>9495.4</v>
      </c>
      <c r="G52" s="16">
        <v>9495.4</v>
      </c>
      <c r="H52" s="16">
        <v>9495.4</v>
      </c>
      <c r="I52" s="3"/>
      <c r="J52" s="3"/>
      <c r="K52" s="3"/>
      <c r="L52" s="3"/>
    </row>
    <row r="53" spans="1:12" ht="27.75" customHeight="1">
      <c r="A53" s="271"/>
      <c r="B53" s="263"/>
      <c r="C53" s="276" t="s">
        <v>133</v>
      </c>
      <c r="D53" s="276"/>
      <c r="E53" s="30">
        <f t="shared" si="1"/>
        <v>39</v>
      </c>
      <c r="F53" s="16"/>
      <c r="G53" s="16"/>
      <c r="H53" s="16"/>
      <c r="I53" s="3"/>
      <c r="J53" s="3"/>
      <c r="K53" s="3"/>
      <c r="L53" s="3"/>
    </row>
    <row r="54" spans="1:12" ht="27.75" customHeight="1" thickBot="1">
      <c r="A54" s="272"/>
      <c r="B54" s="279" t="s">
        <v>135</v>
      </c>
      <c r="C54" s="279"/>
      <c r="D54" s="279"/>
      <c r="E54" s="63">
        <f>E53+1</f>
        <v>40</v>
      </c>
      <c r="F54" s="80">
        <f>F46+F47-F51</f>
        <v>114435.3</v>
      </c>
      <c r="G54" s="80">
        <f>G46+G47-G51</f>
        <v>114435.3</v>
      </c>
      <c r="H54" s="80">
        <f>H46+H47-H51</f>
        <v>114435.3</v>
      </c>
      <c r="I54" s="3"/>
      <c r="J54" s="3"/>
      <c r="K54" s="3"/>
      <c r="L54" s="3"/>
    </row>
    <row r="55" spans="1:12" ht="27.75" customHeight="1">
      <c r="A55" s="280" t="s">
        <v>136</v>
      </c>
      <c r="B55" s="283" t="s">
        <v>101</v>
      </c>
      <c r="C55" s="283"/>
      <c r="D55" s="283"/>
      <c r="E55" s="78">
        <f aca="true" t="shared" si="2" ref="E55:E67">E54+1</f>
        <v>41</v>
      </c>
      <c r="F55" s="81">
        <v>1464.6</v>
      </c>
      <c r="G55" s="81">
        <v>1464.6</v>
      </c>
      <c r="H55" s="81">
        <v>1464.6</v>
      </c>
      <c r="I55" s="3"/>
      <c r="J55" s="3"/>
      <c r="K55" s="3"/>
      <c r="L55" s="3"/>
    </row>
    <row r="56" spans="1:12" ht="27.75" customHeight="1">
      <c r="A56" s="281"/>
      <c r="B56" s="276" t="s">
        <v>130</v>
      </c>
      <c r="C56" s="276"/>
      <c r="D56" s="276"/>
      <c r="E56" s="30">
        <f t="shared" si="2"/>
        <v>42</v>
      </c>
      <c r="F56" s="16">
        <v>4400</v>
      </c>
      <c r="G56" s="175">
        <f>4400+189.1</f>
        <v>4589.1</v>
      </c>
      <c r="H56" s="175">
        <f>4400+189.1</f>
        <v>4589.1</v>
      </c>
      <c r="I56" s="3"/>
      <c r="J56" s="3"/>
      <c r="K56" s="3"/>
      <c r="L56" s="3"/>
    </row>
    <row r="57" spans="1:12" ht="27.75" customHeight="1">
      <c r="A57" s="281"/>
      <c r="B57" s="276" t="s">
        <v>110</v>
      </c>
      <c r="C57" s="276"/>
      <c r="D57" s="276"/>
      <c r="E57" s="30">
        <f t="shared" si="2"/>
        <v>43</v>
      </c>
      <c r="F57" s="16">
        <v>4000</v>
      </c>
      <c r="G57" s="175">
        <f>4000+189.1</f>
        <v>4189.1</v>
      </c>
      <c r="H57" s="175">
        <f>4000+189.1</f>
        <v>4189.1</v>
      </c>
      <c r="I57" s="3"/>
      <c r="J57" s="3"/>
      <c r="K57" s="3"/>
      <c r="L57" s="3"/>
    </row>
    <row r="58" spans="1:12" ht="27.75" customHeight="1" thickBot="1">
      <c r="A58" s="282"/>
      <c r="B58" s="279" t="s">
        <v>137</v>
      </c>
      <c r="C58" s="279"/>
      <c r="D58" s="279"/>
      <c r="E58" s="39">
        <f t="shared" si="2"/>
        <v>44</v>
      </c>
      <c r="F58" s="82">
        <f>F55+F56-F57</f>
        <v>1864.6000000000004</v>
      </c>
      <c r="G58" s="82">
        <f>G55+G56-G57</f>
        <v>1864.6000000000004</v>
      </c>
      <c r="H58" s="82">
        <f>H55+H56-H57</f>
        <v>1864.6000000000004</v>
      </c>
      <c r="I58" s="3"/>
      <c r="J58" s="3"/>
      <c r="K58" s="3"/>
      <c r="L58" s="3"/>
    </row>
    <row r="59" spans="1:12" ht="27.75" customHeight="1">
      <c r="A59" s="289" t="s">
        <v>138</v>
      </c>
      <c r="B59" s="283" t="s">
        <v>101</v>
      </c>
      <c r="C59" s="283"/>
      <c r="D59" s="283"/>
      <c r="E59" s="65">
        <f t="shared" si="2"/>
        <v>45</v>
      </c>
      <c r="F59" s="79">
        <v>525.2</v>
      </c>
      <c r="G59" s="79">
        <v>525.2</v>
      </c>
      <c r="H59" s="79">
        <v>525.2</v>
      </c>
      <c r="I59" s="3"/>
      <c r="J59" s="3"/>
      <c r="K59" s="3"/>
      <c r="L59" s="3"/>
    </row>
    <row r="60" spans="1:12" ht="27.75" customHeight="1">
      <c r="A60" s="290"/>
      <c r="B60" s="276" t="s">
        <v>130</v>
      </c>
      <c r="C60" s="276"/>
      <c r="D60" s="276"/>
      <c r="E60" s="30">
        <f t="shared" si="2"/>
        <v>46</v>
      </c>
      <c r="F60" s="16">
        <v>318</v>
      </c>
      <c r="G60" s="16">
        <v>318</v>
      </c>
      <c r="H60" s="16">
        <v>318</v>
      </c>
      <c r="I60" s="3"/>
      <c r="J60" s="3"/>
      <c r="K60" s="3"/>
      <c r="L60" s="3"/>
    </row>
    <row r="61" spans="1:12" ht="27.75" customHeight="1">
      <c r="A61" s="290"/>
      <c r="B61" s="15" t="s">
        <v>70</v>
      </c>
      <c r="C61" s="277" t="s">
        <v>139</v>
      </c>
      <c r="D61" s="278"/>
      <c r="E61" s="30">
        <f t="shared" si="2"/>
        <v>47</v>
      </c>
      <c r="F61" s="16">
        <v>318</v>
      </c>
      <c r="G61" s="16">
        <v>318</v>
      </c>
      <c r="H61" s="16">
        <v>318</v>
      </c>
      <c r="I61" s="3"/>
      <c r="J61" s="3"/>
      <c r="K61" s="3"/>
      <c r="L61" s="3"/>
    </row>
    <row r="62" spans="1:12" ht="27.75" customHeight="1">
      <c r="A62" s="290"/>
      <c r="B62" s="276" t="s">
        <v>110</v>
      </c>
      <c r="C62" s="276"/>
      <c r="D62" s="276"/>
      <c r="E62" s="30">
        <f t="shared" si="2"/>
        <v>48</v>
      </c>
      <c r="F62" s="16">
        <v>430</v>
      </c>
      <c r="G62" s="16">
        <v>430</v>
      </c>
      <c r="H62" s="16">
        <v>430</v>
      </c>
      <c r="I62" s="3"/>
      <c r="J62" s="3"/>
      <c r="K62" s="3"/>
      <c r="L62" s="3"/>
    </row>
    <row r="63" spans="1:12" ht="27.75" customHeight="1" thickBot="1">
      <c r="A63" s="291"/>
      <c r="B63" s="279" t="s">
        <v>140</v>
      </c>
      <c r="C63" s="279"/>
      <c r="D63" s="279"/>
      <c r="E63" s="39">
        <f t="shared" si="2"/>
        <v>49</v>
      </c>
      <c r="F63" s="82">
        <f>F59+F60-F62</f>
        <v>413.20000000000005</v>
      </c>
      <c r="G63" s="82">
        <f>G59+G60-G62</f>
        <v>413.20000000000005</v>
      </c>
      <c r="H63" s="82">
        <f>H59+H60-H62</f>
        <v>413.20000000000005</v>
      </c>
      <c r="I63" s="3"/>
      <c r="J63" s="3"/>
      <c r="K63" s="3"/>
      <c r="L63" s="3"/>
    </row>
    <row r="64" spans="1:12" ht="27.75" customHeight="1">
      <c r="A64" s="284" t="s">
        <v>141</v>
      </c>
      <c r="B64" s="288" t="s">
        <v>101</v>
      </c>
      <c r="C64" s="288"/>
      <c r="D64" s="288"/>
      <c r="E64" s="64">
        <f t="shared" si="2"/>
        <v>50</v>
      </c>
      <c r="F64" s="83"/>
      <c r="G64" s="83"/>
      <c r="H64" s="83"/>
      <c r="I64" s="3"/>
      <c r="J64" s="3"/>
      <c r="K64" s="3"/>
      <c r="L64" s="3"/>
    </row>
    <row r="65" spans="1:12" ht="27.75" customHeight="1">
      <c r="A65" s="285"/>
      <c r="B65" s="276" t="s">
        <v>142</v>
      </c>
      <c r="C65" s="276"/>
      <c r="D65" s="276"/>
      <c r="E65" s="63">
        <f t="shared" si="2"/>
        <v>51</v>
      </c>
      <c r="F65" s="16"/>
      <c r="G65" s="16"/>
      <c r="H65" s="16"/>
      <c r="I65" s="3"/>
      <c r="J65" s="3"/>
      <c r="K65" s="3"/>
      <c r="L65" s="3"/>
    </row>
    <row r="66" spans="1:12" ht="27.75" customHeight="1">
      <c r="A66" s="286"/>
      <c r="B66" s="276" t="s">
        <v>143</v>
      </c>
      <c r="C66" s="276"/>
      <c r="D66" s="276"/>
      <c r="E66" s="63">
        <f t="shared" si="2"/>
        <v>52</v>
      </c>
      <c r="F66" s="16"/>
      <c r="G66" s="16"/>
      <c r="H66" s="16"/>
      <c r="I66" s="3"/>
      <c r="J66" s="3"/>
      <c r="K66" s="3"/>
      <c r="L66" s="3"/>
    </row>
    <row r="67" spans="1:12" ht="27.75" customHeight="1" thickBot="1">
      <c r="A67" s="287"/>
      <c r="B67" s="279" t="s">
        <v>144</v>
      </c>
      <c r="C67" s="279"/>
      <c r="D67" s="279"/>
      <c r="E67" s="39">
        <f t="shared" si="2"/>
        <v>53</v>
      </c>
      <c r="F67" s="82">
        <f>F64+F65-F66</f>
        <v>0</v>
      </c>
      <c r="G67" s="82">
        <f>G64+G65-G66</f>
        <v>0</v>
      </c>
      <c r="H67" s="82">
        <f>H64+H65-H66</f>
        <v>0</v>
      </c>
      <c r="I67" s="3"/>
      <c r="J67" s="3"/>
      <c r="K67" s="3"/>
      <c r="L67" s="3"/>
    </row>
    <row r="68" spans="1:12" ht="24.75" customHeight="1">
      <c r="A68" s="3"/>
      <c r="B68" s="3"/>
      <c r="C68" s="3"/>
      <c r="D68" s="3"/>
      <c r="E68" s="3"/>
      <c r="F68" s="84"/>
      <c r="G68" s="84"/>
      <c r="H68" s="84"/>
      <c r="I68" s="3"/>
      <c r="J68" s="3"/>
      <c r="K68" s="3"/>
      <c r="L68" s="3"/>
    </row>
    <row r="69" spans="1:12" ht="24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24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21.75" customHeight="1">
      <c r="A71" s="3"/>
      <c r="B71" s="3"/>
      <c r="C71" s="3"/>
      <c r="D71" s="3"/>
      <c r="E71" s="3"/>
      <c r="F71" s="84"/>
      <c r="G71" s="84"/>
      <c r="H71" s="84"/>
      <c r="I71" s="3"/>
      <c r="J71" s="3"/>
      <c r="K71" s="3"/>
      <c r="L71" s="3"/>
    </row>
    <row r="72" spans="1:12" ht="21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8" ht="21.75" customHeight="1">
      <c r="A73" s="3"/>
      <c r="B73" s="3"/>
      <c r="C73" s="3"/>
      <c r="D73" s="3"/>
      <c r="E73" s="3"/>
      <c r="F73" s="3"/>
      <c r="G73" s="3"/>
      <c r="H73" s="3"/>
    </row>
    <row r="74" spans="1:8" ht="21.75" customHeight="1">
      <c r="A74" s="3"/>
      <c r="B74" s="3"/>
      <c r="C74" s="3"/>
      <c r="D74" s="3"/>
      <c r="E74" s="3"/>
      <c r="F74" s="3"/>
      <c r="G74" s="3"/>
      <c r="H74" s="3"/>
    </row>
    <row r="75" spans="1:8" ht="21.75" customHeight="1">
      <c r="A75" s="3"/>
      <c r="B75" s="3"/>
      <c r="C75" s="3"/>
      <c r="D75" s="3"/>
      <c r="E75" s="3"/>
      <c r="F75" s="3"/>
      <c r="G75" s="3"/>
      <c r="H75" s="3"/>
    </row>
    <row r="76" spans="1:8" ht="21.75" customHeight="1">
      <c r="A76" s="3"/>
      <c r="B76" s="3"/>
      <c r="C76" s="3"/>
      <c r="D76" s="3"/>
      <c r="E76" s="3"/>
      <c r="F76" s="3"/>
      <c r="G76" s="3"/>
      <c r="H76" s="3"/>
    </row>
    <row r="77" spans="1:8" ht="21.75" customHeight="1">
      <c r="A77" s="3"/>
      <c r="B77" s="3"/>
      <c r="C77" s="3"/>
      <c r="D77" s="3"/>
      <c r="E77" s="3"/>
      <c r="F77" s="3"/>
      <c r="G77" s="3"/>
      <c r="H77" s="3"/>
    </row>
    <row r="78" spans="1:8" ht="21.75" customHeight="1">
      <c r="A78" s="3"/>
      <c r="B78" s="3"/>
      <c r="C78" s="3"/>
      <c r="D78" s="3"/>
      <c r="E78" s="3"/>
      <c r="F78" s="3"/>
      <c r="G78" s="3"/>
      <c r="H78" s="3"/>
    </row>
    <row r="79" spans="1:8" ht="21.75" customHeight="1">
      <c r="A79" s="3"/>
      <c r="B79" s="3"/>
      <c r="C79" s="3"/>
      <c r="D79" s="3"/>
      <c r="E79" s="3"/>
      <c r="F79" s="3"/>
      <c r="G79" s="3"/>
      <c r="H79" s="3"/>
    </row>
    <row r="80" spans="1:8" ht="21.75" customHeight="1">
      <c r="A80" s="3"/>
      <c r="B80" s="3"/>
      <c r="C80" s="3"/>
      <c r="D80" s="3"/>
      <c r="E80" s="3"/>
      <c r="F80" s="3"/>
      <c r="G80" s="3"/>
      <c r="H80" s="3"/>
    </row>
    <row r="81" spans="1:8" ht="21.75" customHeight="1">
      <c r="A81" s="3"/>
      <c r="B81" s="3"/>
      <c r="C81" s="3"/>
      <c r="D81" s="3"/>
      <c r="E81" s="3"/>
      <c r="F81" s="3"/>
      <c r="G81" s="3"/>
      <c r="H81" s="3"/>
    </row>
    <row r="82" spans="1:8" ht="21.75" customHeight="1">
      <c r="A82" s="3"/>
      <c r="B82" s="3"/>
      <c r="C82" s="3"/>
      <c r="D82" s="3"/>
      <c r="E82" s="3"/>
      <c r="F82" s="3"/>
      <c r="G82" s="3"/>
      <c r="H82" s="3"/>
    </row>
    <row r="83" spans="1:8" ht="21.75" customHeight="1">
      <c r="A83" s="3"/>
      <c r="B83" s="3"/>
      <c r="C83" s="3"/>
      <c r="D83" s="3"/>
      <c r="E83" s="3"/>
      <c r="F83" s="3"/>
      <c r="G83" s="3"/>
      <c r="H83" s="3"/>
    </row>
    <row r="84" spans="1:8" ht="21.75" customHeight="1">
      <c r="A84" s="3"/>
      <c r="B84" s="3"/>
      <c r="C84" s="3"/>
      <c r="D84" s="3"/>
      <c r="E84" s="3"/>
      <c r="F84" s="3"/>
      <c r="G84" s="3"/>
      <c r="H84" s="3"/>
    </row>
    <row r="85" spans="1:8" ht="12.75">
      <c r="A85" s="41"/>
      <c r="B85" s="41"/>
      <c r="C85" s="42"/>
      <c r="D85" s="42"/>
      <c r="E85" s="43"/>
      <c r="F85" s="3"/>
      <c r="G85" s="3"/>
      <c r="H85" s="3"/>
    </row>
    <row r="86" spans="1:8" ht="12.75">
      <c r="A86" s="85"/>
      <c r="B86" s="85"/>
      <c r="C86" s="85"/>
      <c r="D86" s="85"/>
      <c r="E86" s="85"/>
      <c r="F86" s="3"/>
      <c r="G86" s="3"/>
      <c r="H86" s="3"/>
    </row>
    <row r="87" spans="1:8" ht="12.75">
      <c r="A87" s="85"/>
      <c r="B87" s="85"/>
      <c r="C87" s="85"/>
      <c r="D87" s="85"/>
      <c r="E87" s="85"/>
      <c r="F87" s="3"/>
      <c r="G87" s="3"/>
      <c r="H87" s="3"/>
    </row>
    <row r="88" spans="1:8" ht="12.75">
      <c r="A88" s="85"/>
      <c r="B88" s="85"/>
      <c r="C88" s="85"/>
      <c r="D88" s="85"/>
      <c r="E88" s="85"/>
      <c r="F88" s="3"/>
      <c r="G88" s="3"/>
      <c r="H88" s="3"/>
    </row>
    <row r="89" spans="1:8" ht="12.75">
      <c r="A89" s="85"/>
      <c r="B89" s="85"/>
      <c r="C89" s="85"/>
      <c r="D89" s="85"/>
      <c r="E89" s="85"/>
      <c r="F89" s="3"/>
      <c r="G89" s="3"/>
      <c r="H89" s="3"/>
    </row>
    <row r="90" spans="1:8" ht="12.75">
      <c r="A90" s="85"/>
      <c r="B90" s="85"/>
      <c r="C90" s="85"/>
      <c r="D90" s="85"/>
      <c r="E90" s="85"/>
      <c r="F90" s="3"/>
      <c r="G90" s="3"/>
      <c r="H90" s="3"/>
    </row>
    <row r="91" spans="1:8" ht="12.75">
      <c r="A91" s="85"/>
      <c r="B91" s="85"/>
      <c r="C91" s="85"/>
      <c r="D91" s="85"/>
      <c r="E91" s="85"/>
      <c r="F91" s="3"/>
      <c r="G91" s="3"/>
      <c r="H91" s="3"/>
    </row>
    <row r="92" spans="1:8" ht="12.75">
      <c r="A92" s="85"/>
      <c r="B92" s="85"/>
      <c r="C92" s="85"/>
      <c r="D92" s="85"/>
      <c r="E92" s="85"/>
      <c r="F92" s="3"/>
      <c r="G92" s="3"/>
      <c r="H92" s="3"/>
    </row>
    <row r="93" spans="1:8" ht="12.75">
      <c r="A93" s="85"/>
      <c r="B93" s="85"/>
      <c r="C93" s="85"/>
      <c r="D93" s="85"/>
      <c r="E93" s="85"/>
      <c r="F93" s="3"/>
      <c r="G93" s="3"/>
      <c r="H93" s="3"/>
    </row>
    <row r="94" spans="1:8" ht="12.75">
      <c r="A94" s="85"/>
      <c r="B94" s="85"/>
      <c r="C94" s="85"/>
      <c r="D94" s="85"/>
      <c r="E94" s="85"/>
      <c r="F94" s="3"/>
      <c r="G94" s="3"/>
      <c r="H94" s="3"/>
    </row>
    <row r="95" spans="1:8" ht="12.75">
      <c r="A95" s="85"/>
      <c r="B95" s="85"/>
      <c r="C95" s="85"/>
      <c r="D95" s="85"/>
      <c r="E95" s="85"/>
      <c r="F95" s="3"/>
      <c r="G95" s="3"/>
      <c r="H95" s="3"/>
    </row>
    <row r="96" spans="1:8" ht="12.75">
      <c r="A96" s="85"/>
      <c r="B96" s="85"/>
      <c r="C96" s="85"/>
      <c r="D96" s="85"/>
      <c r="E96" s="85"/>
      <c r="F96" s="3"/>
      <c r="G96" s="3"/>
      <c r="H96" s="3"/>
    </row>
    <row r="97" spans="1:8" ht="12.75">
      <c r="A97" s="85"/>
      <c r="B97" s="85"/>
      <c r="C97" s="85"/>
      <c r="D97" s="85"/>
      <c r="E97" s="85"/>
      <c r="F97" s="3"/>
      <c r="G97" s="3"/>
      <c r="H97" s="3"/>
    </row>
    <row r="98" spans="1:8" ht="12.75">
      <c r="A98" s="85"/>
      <c r="B98" s="85"/>
      <c r="C98" s="85"/>
      <c r="D98" s="85"/>
      <c r="E98" s="85"/>
      <c r="F98" s="3"/>
      <c r="G98" s="3"/>
      <c r="H98" s="3"/>
    </row>
    <row r="99" spans="1:8" ht="12.75">
      <c r="A99" s="85"/>
      <c r="B99" s="85"/>
      <c r="C99" s="85"/>
      <c r="D99" s="85"/>
      <c r="E99" s="85"/>
      <c r="F99" s="3"/>
      <c r="G99" s="3"/>
      <c r="H99" s="3"/>
    </row>
    <row r="100" spans="1:8" ht="12.75">
      <c r="A100" s="85"/>
      <c r="B100" s="85"/>
      <c r="C100" s="85"/>
      <c r="D100" s="85"/>
      <c r="E100" s="85"/>
      <c r="F100" s="3"/>
      <c r="G100" s="3"/>
      <c r="H100" s="3"/>
    </row>
    <row r="101" spans="1:8" ht="12.75">
      <c r="A101" s="85"/>
      <c r="B101" s="85"/>
      <c r="C101" s="85"/>
      <c r="D101" s="85"/>
      <c r="E101" s="85"/>
      <c r="F101" s="3"/>
      <c r="G101" s="3"/>
      <c r="H101" s="3"/>
    </row>
    <row r="102" spans="1:8" ht="12.75">
      <c r="A102" s="85"/>
      <c r="B102" s="85"/>
      <c r="C102" s="85"/>
      <c r="D102" s="85"/>
      <c r="E102" s="85"/>
      <c r="F102" s="3"/>
      <c r="G102" s="3"/>
      <c r="H102" s="3"/>
    </row>
    <row r="103" spans="1:8" ht="12.75">
      <c r="A103" s="85"/>
      <c r="B103" s="85"/>
      <c r="C103" s="85"/>
      <c r="D103" s="85"/>
      <c r="E103" s="85"/>
      <c r="F103" s="3"/>
      <c r="G103" s="3"/>
      <c r="H103" s="3"/>
    </row>
    <row r="104" spans="1:5" ht="12.75">
      <c r="A104" s="86"/>
      <c r="B104" s="86"/>
      <c r="C104" s="86"/>
      <c r="D104" s="86"/>
      <c r="E104" s="86"/>
    </row>
    <row r="105" spans="1:5" ht="12.75">
      <c r="A105" s="86"/>
      <c r="B105" s="86"/>
      <c r="C105" s="86"/>
      <c r="D105" s="86"/>
      <c r="E105" s="86"/>
    </row>
    <row r="106" spans="1:5" ht="12.75">
      <c r="A106" s="86"/>
      <c r="B106" s="86"/>
      <c r="C106" s="86"/>
      <c r="D106" s="86"/>
      <c r="E106" s="86"/>
    </row>
    <row r="107" spans="1:5" ht="12.75">
      <c r="A107" s="86"/>
      <c r="B107" s="86"/>
      <c r="C107" s="86"/>
      <c r="D107" s="86"/>
      <c r="E107" s="86"/>
    </row>
    <row r="108" spans="1:5" ht="12.75">
      <c r="A108" s="86"/>
      <c r="B108" s="86"/>
      <c r="C108" s="86"/>
      <c r="D108" s="86"/>
      <c r="E108" s="86"/>
    </row>
    <row r="109" spans="1:5" ht="12.75">
      <c r="A109" s="86"/>
      <c r="B109" s="86"/>
      <c r="C109" s="86"/>
      <c r="D109" s="86"/>
      <c r="E109" s="86"/>
    </row>
    <row r="110" spans="1:5" ht="12.75">
      <c r="A110" s="86"/>
      <c r="B110" s="86"/>
      <c r="C110" s="86"/>
      <c r="D110" s="86"/>
      <c r="E110" s="86"/>
    </row>
    <row r="111" spans="1:5" ht="12.75">
      <c r="A111" s="86"/>
      <c r="B111" s="86"/>
      <c r="C111" s="86"/>
      <c r="D111" s="86"/>
      <c r="E111" s="86"/>
    </row>
    <row r="112" spans="1:5" ht="12.75">
      <c r="A112" s="86"/>
      <c r="B112" s="86"/>
      <c r="C112" s="86"/>
      <c r="D112" s="86"/>
      <c r="E112" s="86"/>
    </row>
    <row r="113" spans="1:5" ht="12.75">
      <c r="A113" s="86"/>
      <c r="B113" s="86"/>
      <c r="C113" s="86"/>
      <c r="D113" s="86"/>
      <c r="E113" s="86"/>
    </row>
    <row r="114" spans="1:5" ht="12.75">
      <c r="A114" s="86"/>
      <c r="B114" s="86"/>
      <c r="C114" s="86"/>
      <c r="D114" s="86"/>
      <c r="E114" s="86"/>
    </row>
    <row r="115" spans="1:5" ht="12.75">
      <c r="A115" s="86"/>
      <c r="B115" s="86"/>
      <c r="C115" s="86"/>
      <c r="D115" s="86"/>
      <c r="E115" s="86"/>
    </row>
    <row r="116" spans="1:5" ht="12.75">
      <c r="A116" s="86"/>
      <c r="B116" s="86"/>
      <c r="C116" s="86"/>
      <c r="D116" s="86"/>
      <c r="E116" s="86"/>
    </row>
    <row r="117" spans="1:5" ht="12.75">
      <c r="A117" s="86"/>
      <c r="B117" s="86"/>
      <c r="C117" s="86"/>
      <c r="D117" s="86"/>
      <c r="E117" s="86"/>
    </row>
    <row r="118" spans="1:5" ht="12.75">
      <c r="A118" s="86"/>
      <c r="B118" s="86"/>
      <c r="C118" s="86"/>
      <c r="D118" s="86"/>
      <c r="E118" s="86"/>
    </row>
    <row r="119" spans="1:5" ht="12.75">
      <c r="A119" s="86"/>
      <c r="B119" s="86"/>
      <c r="C119" s="86"/>
      <c r="D119" s="86"/>
      <c r="E119" s="86"/>
    </row>
    <row r="120" spans="1:5" ht="12.75">
      <c r="A120" s="86"/>
      <c r="B120" s="86"/>
      <c r="C120" s="86"/>
      <c r="D120" s="86"/>
      <c r="E120" s="86"/>
    </row>
    <row r="121" spans="1:5" ht="12.75">
      <c r="A121" s="86"/>
      <c r="B121" s="86"/>
      <c r="C121" s="86"/>
      <c r="D121" s="86"/>
      <c r="E121" s="86"/>
    </row>
    <row r="122" spans="1:5" ht="12.75">
      <c r="A122" s="86"/>
      <c r="B122" s="86"/>
      <c r="C122" s="86"/>
      <c r="D122" s="86"/>
      <c r="E122" s="86"/>
    </row>
    <row r="123" spans="1:5" ht="12.75">
      <c r="A123" s="86"/>
      <c r="B123" s="86"/>
      <c r="C123" s="86"/>
      <c r="D123" s="86"/>
      <c r="E123" s="86"/>
    </row>
    <row r="124" spans="1:5" ht="12.75">
      <c r="A124" s="86"/>
      <c r="B124" s="86"/>
      <c r="C124" s="86"/>
      <c r="D124" s="86"/>
      <c r="E124" s="86"/>
    </row>
    <row r="125" spans="1:5" ht="12.75">
      <c r="A125" s="86"/>
      <c r="B125" s="86"/>
      <c r="C125" s="86"/>
      <c r="D125" s="86"/>
      <c r="E125" s="86"/>
    </row>
    <row r="126" spans="1:5" ht="12.75">
      <c r="A126" s="86"/>
      <c r="B126" s="86"/>
      <c r="C126" s="86"/>
      <c r="D126" s="86"/>
      <c r="E126" s="86"/>
    </row>
    <row r="127" spans="1:5" ht="12.75">
      <c r="A127" s="86"/>
      <c r="B127" s="86"/>
      <c r="C127" s="86"/>
      <c r="D127" s="86"/>
      <c r="E127" s="86"/>
    </row>
    <row r="128" spans="1:5" ht="12.75">
      <c r="A128" s="86"/>
      <c r="B128" s="86"/>
      <c r="C128" s="86"/>
      <c r="D128" s="86"/>
      <c r="E128" s="86"/>
    </row>
    <row r="129" spans="1:5" ht="12.75">
      <c r="A129" s="86"/>
      <c r="B129" s="86"/>
      <c r="C129" s="86"/>
      <c r="D129" s="86"/>
      <c r="E129" s="86"/>
    </row>
    <row r="130" spans="1:5" ht="12.75">
      <c r="A130" s="86"/>
      <c r="B130" s="86"/>
      <c r="C130" s="86"/>
      <c r="D130" s="86"/>
      <c r="E130" s="86"/>
    </row>
    <row r="131" spans="1:5" ht="12.75">
      <c r="A131" s="86"/>
      <c r="B131" s="86"/>
      <c r="C131" s="86"/>
      <c r="D131" s="86"/>
      <c r="E131" s="86"/>
    </row>
    <row r="132" spans="1:5" ht="12.75">
      <c r="A132" s="86"/>
      <c r="B132" s="86"/>
      <c r="C132" s="86"/>
      <c r="D132" s="86"/>
      <c r="E132" s="86"/>
    </row>
    <row r="133" spans="1:5" ht="12.75">
      <c r="A133" s="86"/>
      <c r="B133" s="86"/>
      <c r="C133" s="86"/>
      <c r="D133" s="86"/>
      <c r="E133" s="86"/>
    </row>
    <row r="134" spans="1:5" ht="12.75">
      <c r="A134" s="86"/>
      <c r="B134" s="86"/>
      <c r="C134" s="86"/>
      <c r="D134" s="86"/>
      <c r="E134" s="86"/>
    </row>
    <row r="135" spans="1:5" ht="12.75">
      <c r="A135" s="86"/>
      <c r="B135" s="86"/>
      <c r="C135" s="86"/>
      <c r="D135" s="86"/>
      <c r="E135" s="86"/>
    </row>
    <row r="136" spans="1:5" ht="12.75">
      <c r="A136" s="86"/>
      <c r="B136" s="86"/>
      <c r="C136" s="86"/>
      <c r="D136" s="86"/>
      <c r="E136" s="86"/>
    </row>
    <row r="137" spans="1:5" ht="12.75">
      <c r="A137" s="86"/>
      <c r="B137" s="86"/>
      <c r="C137" s="86"/>
      <c r="D137" s="86"/>
      <c r="E137" s="86"/>
    </row>
    <row r="138" spans="1:5" ht="12.75">
      <c r="A138" s="86"/>
      <c r="B138" s="86"/>
      <c r="C138" s="86"/>
      <c r="D138" s="86"/>
      <c r="E138" s="86"/>
    </row>
    <row r="139" spans="1:5" ht="12.75">
      <c r="A139" s="86"/>
      <c r="B139" s="86"/>
      <c r="C139" s="86"/>
      <c r="D139" s="86"/>
      <c r="E139" s="86"/>
    </row>
    <row r="140" spans="1:5" ht="12.75">
      <c r="A140" s="86"/>
      <c r="B140" s="86"/>
      <c r="C140" s="86"/>
      <c r="D140" s="86"/>
      <c r="E140" s="86"/>
    </row>
    <row r="141" spans="1:5" ht="12.75">
      <c r="A141" s="86"/>
      <c r="B141" s="86"/>
      <c r="C141" s="86"/>
      <c r="D141" s="86"/>
      <c r="E141" s="86"/>
    </row>
    <row r="142" spans="1:5" ht="12.75">
      <c r="A142" s="86"/>
      <c r="B142" s="86"/>
      <c r="C142" s="86"/>
      <c r="D142" s="86"/>
      <c r="E142" s="86"/>
    </row>
    <row r="143" spans="1:5" ht="12.75">
      <c r="A143" s="86"/>
      <c r="B143" s="86"/>
      <c r="C143" s="86"/>
      <c r="D143" s="86"/>
      <c r="E143" s="86"/>
    </row>
    <row r="144" spans="1:5" ht="12.75">
      <c r="A144" s="86"/>
      <c r="B144" s="86"/>
      <c r="C144" s="86"/>
      <c r="D144" s="86"/>
      <c r="E144" s="86"/>
    </row>
    <row r="145" spans="1:5" ht="12.75">
      <c r="A145" s="86"/>
      <c r="B145" s="86"/>
      <c r="C145" s="86"/>
      <c r="D145" s="86"/>
      <c r="E145" s="86"/>
    </row>
    <row r="146" spans="1:5" ht="12.75">
      <c r="A146" s="86"/>
      <c r="B146" s="86"/>
      <c r="C146" s="86"/>
      <c r="D146" s="86"/>
      <c r="E146" s="86"/>
    </row>
    <row r="147" spans="1:5" ht="12.75">
      <c r="A147" s="86"/>
      <c r="B147" s="86"/>
      <c r="C147" s="86"/>
      <c r="D147" s="86"/>
      <c r="E147" s="86"/>
    </row>
    <row r="148" spans="1:5" ht="12.75">
      <c r="A148" s="86"/>
      <c r="B148" s="86"/>
      <c r="C148" s="86"/>
      <c r="D148" s="86"/>
      <c r="E148" s="86"/>
    </row>
    <row r="149" spans="1:5" ht="12.75">
      <c r="A149" s="86"/>
      <c r="B149" s="86"/>
      <c r="C149" s="86"/>
      <c r="D149" s="86"/>
      <c r="E149" s="86"/>
    </row>
    <row r="150" spans="1:5" ht="12.75">
      <c r="A150" s="86"/>
      <c r="B150" s="86"/>
      <c r="C150" s="86"/>
      <c r="D150" s="86"/>
      <c r="E150" s="86"/>
    </row>
    <row r="151" spans="1:5" ht="12.75">
      <c r="A151" s="86"/>
      <c r="B151" s="86"/>
      <c r="C151" s="86"/>
      <c r="D151" s="86"/>
      <c r="E151" s="86"/>
    </row>
    <row r="152" spans="1:5" ht="12.75">
      <c r="A152" s="86"/>
      <c r="B152" s="86"/>
      <c r="C152" s="86"/>
      <c r="D152" s="86"/>
      <c r="E152" s="86"/>
    </row>
    <row r="153" spans="1:5" ht="12.75">
      <c r="A153" s="86"/>
      <c r="B153" s="86"/>
      <c r="C153" s="86"/>
      <c r="D153" s="86"/>
      <c r="E153" s="86"/>
    </row>
    <row r="154" spans="1:5" ht="12.75">
      <c r="A154" s="86"/>
      <c r="B154" s="86"/>
      <c r="C154" s="86"/>
      <c r="D154" s="86"/>
      <c r="E154" s="86"/>
    </row>
    <row r="155" spans="1:5" ht="12.75">
      <c r="A155" s="86"/>
      <c r="B155" s="86"/>
      <c r="C155" s="86"/>
      <c r="D155" s="86"/>
      <c r="E155" s="86"/>
    </row>
    <row r="156" spans="1:5" ht="12.75">
      <c r="A156" s="86"/>
      <c r="B156" s="86"/>
      <c r="C156" s="86"/>
      <c r="D156" s="86"/>
      <c r="E156" s="86"/>
    </row>
    <row r="157" spans="1:5" ht="12.75">
      <c r="A157" s="86"/>
      <c r="B157" s="86"/>
      <c r="C157" s="86"/>
      <c r="D157" s="86"/>
      <c r="E157" s="86"/>
    </row>
    <row r="158" spans="1:5" ht="12.75">
      <c r="A158" s="86"/>
      <c r="B158" s="86"/>
      <c r="C158" s="86"/>
      <c r="D158" s="86"/>
      <c r="E158" s="86"/>
    </row>
    <row r="159" spans="1:5" ht="12.75">
      <c r="A159" s="86"/>
      <c r="B159" s="86"/>
      <c r="C159" s="86"/>
      <c r="D159" s="86"/>
      <c r="E159" s="86"/>
    </row>
    <row r="160" spans="1:5" ht="12.75">
      <c r="A160" s="86"/>
      <c r="B160" s="86"/>
      <c r="C160" s="86"/>
      <c r="D160" s="86"/>
      <c r="E160" s="86"/>
    </row>
    <row r="161" spans="1:5" ht="12.75">
      <c r="A161" s="86"/>
      <c r="B161" s="86"/>
      <c r="C161" s="86"/>
      <c r="D161" s="86"/>
      <c r="E161" s="86"/>
    </row>
    <row r="162" spans="1:5" ht="12.75">
      <c r="A162" s="86"/>
      <c r="B162" s="86"/>
      <c r="C162" s="86"/>
      <c r="D162" s="86"/>
      <c r="E162" s="86"/>
    </row>
    <row r="163" spans="1:5" ht="12.75">
      <c r="A163" s="86"/>
      <c r="B163" s="86"/>
      <c r="C163" s="86"/>
      <c r="D163" s="86"/>
      <c r="E163" s="86"/>
    </row>
    <row r="164" spans="1:5" ht="12.75">
      <c r="A164" s="86"/>
      <c r="B164" s="86"/>
      <c r="C164" s="86"/>
      <c r="D164" s="86"/>
      <c r="E164" s="86"/>
    </row>
    <row r="165" spans="1:12" ht="19.5" customHeight="1">
      <c r="A165" s="3"/>
      <c r="B165" s="3"/>
      <c r="C165" s="3"/>
      <c r="D165" s="3"/>
      <c r="E165" s="3"/>
      <c r="F165" s="50"/>
      <c r="G165" s="50"/>
      <c r="H165" s="50"/>
      <c r="I165" s="3"/>
      <c r="J165" s="3"/>
      <c r="K165" s="3"/>
      <c r="L165" s="3"/>
    </row>
    <row r="166" spans="1:12" s="56" customFormat="1" ht="31.5" customHeight="1">
      <c r="A166" s="249"/>
      <c r="B166" s="249"/>
      <c r="C166" s="249"/>
      <c r="D166" s="249"/>
      <c r="E166" s="249"/>
      <c r="I166" s="87"/>
      <c r="J166" s="87"/>
      <c r="K166" s="87"/>
      <c r="L166" s="87"/>
    </row>
    <row r="167" spans="1:12" ht="7.5" customHeight="1" thickBot="1">
      <c r="A167" s="57"/>
      <c r="B167" s="57"/>
      <c r="C167" s="57"/>
      <c r="D167" s="57"/>
      <c r="E167" s="57"/>
      <c r="I167" s="3"/>
      <c r="J167" s="3"/>
      <c r="K167" s="3"/>
      <c r="L167" s="3"/>
    </row>
    <row r="168" spans="1:12" ht="38.25" customHeight="1">
      <c r="A168" s="250"/>
      <c r="B168" s="251"/>
      <c r="C168" s="251"/>
      <c r="D168" s="251"/>
      <c r="E168" s="251"/>
      <c r="F168" s="58"/>
      <c r="G168" s="58"/>
      <c r="H168" s="58"/>
      <c r="I168" s="3"/>
      <c r="J168" s="3"/>
      <c r="K168" s="3"/>
      <c r="L168" s="3"/>
    </row>
    <row r="169" spans="1:12" ht="15.75" customHeight="1" hidden="1">
      <c r="A169" s="252"/>
      <c r="B169" s="253"/>
      <c r="C169" s="253"/>
      <c r="D169" s="253"/>
      <c r="E169" s="253"/>
      <c r="F169" s="59"/>
      <c r="G169" s="59"/>
      <c r="H169" s="59"/>
      <c r="I169" s="3"/>
      <c r="J169" s="3"/>
      <c r="K169" s="3"/>
      <c r="L169" s="3"/>
    </row>
    <row r="170" spans="1:12" ht="13.5" customHeight="1" hidden="1">
      <c r="A170" s="252"/>
      <c r="B170" s="253"/>
      <c r="C170" s="253"/>
      <c r="D170" s="253"/>
      <c r="E170" s="253"/>
      <c r="F170" s="59"/>
      <c r="G170" s="59"/>
      <c r="H170" s="59"/>
      <c r="I170" s="3"/>
      <c r="J170" s="3"/>
      <c r="K170" s="3"/>
      <c r="L170" s="3"/>
    </row>
    <row r="171" spans="1:12" s="52" customFormat="1" ht="15">
      <c r="A171" s="254"/>
      <c r="B171" s="255"/>
      <c r="C171" s="255"/>
      <c r="D171" s="255"/>
      <c r="E171" s="255"/>
      <c r="F171" s="11"/>
      <c r="G171" s="11"/>
      <c r="H171" s="11"/>
      <c r="I171" s="51"/>
      <c r="J171" s="51"/>
      <c r="K171" s="51"/>
      <c r="L171" s="51"/>
    </row>
    <row r="172" spans="1:12" ht="27.75" customHeight="1">
      <c r="A172" s="256"/>
      <c r="B172" s="259"/>
      <c r="C172" s="260"/>
      <c r="D172" s="261"/>
      <c r="E172" s="12"/>
      <c r="F172" s="61"/>
      <c r="G172" s="61"/>
      <c r="H172" s="61"/>
      <c r="I172" s="3"/>
      <c r="J172" s="3"/>
      <c r="K172" s="3"/>
      <c r="L172" s="3"/>
    </row>
    <row r="173" spans="1:12" ht="27.75" customHeight="1">
      <c r="A173" s="257"/>
      <c r="B173" s="202"/>
      <c r="C173" s="242"/>
      <c r="D173" s="203"/>
      <c r="E173" s="12"/>
      <c r="F173" s="62"/>
      <c r="G173" s="62"/>
      <c r="H173" s="62"/>
      <c r="I173" s="3"/>
      <c r="J173" s="3"/>
      <c r="K173" s="3"/>
      <c r="L173" s="3"/>
    </row>
    <row r="174" spans="1:12" ht="27.75" customHeight="1">
      <c r="A174" s="257"/>
      <c r="B174" s="262"/>
      <c r="C174" s="242"/>
      <c r="D174" s="203"/>
      <c r="E174" s="12"/>
      <c r="F174" s="16"/>
      <c r="G174" s="16"/>
      <c r="H174" s="16"/>
      <c r="I174" s="3"/>
      <c r="J174" s="3"/>
      <c r="K174" s="3"/>
      <c r="L174" s="3"/>
    </row>
    <row r="175" spans="1:12" ht="27.75" customHeight="1">
      <c r="A175" s="257"/>
      <c r="B175" s="263"/>
      <c r="C175" s="265"/>
      <c r="D175" s="18"/>
      <c r="E175" s="12"/>
      <c r="F175" s="16"/>
      <c r="G175" s="16"/>
      <c r="H175" s="16"/>
      <c r="I175" s="3"/>
      <c r="J175" s="3"/>
      <c r="K175" s="3"/>
      <c r="L175" s="3"/>
    </row>
    <row r="176" spans="1:12" ht="27.75" customHeight="1">
      <c r="A176" s="257"/>
      <c r="B176" s="263"/>
      <c r="C176" s="266"/>
      <c r="D176" s="18"/>
      <c r="E176" s="12"/>
      <c r="F176" s="16"/>
      <c r="G176" s="16"/>
      <c r="H176" s="16"/>
      <c r="I176" s="3"/>
      <c r="J176" s="3"/>
      <c r="K176" s="3"/>
      <c r="L176" s="3"/>
    </row>
    <row r="177" spans="1:12" ht="27.75" customHeight="1">
      <c r="A177" s="257"/>
      <c r="B177" s="263"/>
      <c r="C177" s="242"/>
      <c r="D177" s="203"/>
      <c r="E177" s="12"/>
      <c r="F177" s="16"/>
      <c r="G177" s="16"/>
      <c r="H177" s="16"/>
      <c r="I177" s="3"/>
      <c r="J177" s="3"/>
      <c r="K177" s="3"/>
      <c r="L177" s="3"/>
    </row>
    <row r="178" spans="1:12" ht="27.75" customHeight="1">
      <c r="A178" s="257"/>
      <c r="B178" s="263"/>
      <c r="C178" s="242"/>
      <c r="D178" s="203"/>
      <c r="E178" s="12"/>
      <c r="F178" s="16"/>
      <c r="G178" s="16"/>
      <c r="H178" s="16"/>
      <c r="I178" s="3"/>
      <c r="J178" s="3"/>
      <c r="K178" s="3"/>
      <c r="L178" s="3"/>
    </row>
    <row r="179" spans="1:12" ht="27.75" customHeight="1">
      <c r="A179" s="257"/>
      <c r="B179" s="264"/>
      <c r="C179" s="243"/>
      <c r="D179" s="222"/>
      <c r="E179" s="12"/>
      <c r="F179" s="16"/>
      <c r="G179" s="16"/>
      <c r="H179" s="16"/>
      <c r="I179" s="3"/>
      <c r="J179" s="3"/>
      <c r="K179" s="3"/>
      <c r="L179" s="3"/>
    </row>
    <row r="180" spans="1:12" ht="27.75" customHeight="1">
      <c r="A180" s="257"/>
      <c r="B180" s="202"/>
      <c r="C180" s="242"/>
      <c r="D180" s="203"/>
      <c r="E180" s="12"/>
      <c r="F180" s="16"/>
      <c r="G180" s="16"/>
      <c r="H180" s="16"/>
      <c r="I180" s="3"/>
      <c r="J180" s="3"/>
      <c r="K180" s="3"/>
      <c r="L180" s="3"/>
    </row>
    <row r="181" spans="1:12" ht="27.75" customHeight="1">
      <c r="A181" s="257"/>
      <c r="B181" s="262"/>
      <c r="C181" s="202"/>
      <c r="D181" s="203"/>
      <c r="E181" s="12"/>
      <c r="F181" s="16"/>
      <c r="G181" s="16"/>
      <c r="H181" s="16"/>
      <c r="I181" s="3"/>
      <c r="J181" s="3"/>
      <c r="K181" s="3"/>
      <c r="L181" s="3"/>
    </row>
    <row r="182" spans="1:12" ht="27.75" customHeight="1">
      <c r="A182" s="257"/>
      <c r="B182" s="263"/>
      <c r="C182" s="15"/>
      <c r="D182" s="23"/>
      <c r="E182" s="30"/>
      <c r="F182" s="16"/>
      <c r="G182" s="16"/>
      <c r="H182" s="16"/>
      <c r="I182" s="3"/>
      <c r="J182" s="3"/>
      <c r="K182" s="3"/>
      <c r="L182" s="3"/>
    </row>
    <row r="183" spans="1:12" ht="27.75" customHeight="1">
      <c r="A183" s="257"/>
      <c r="B183" s="263"/>
      <c r="C183" s="202"/>
      <c r="D183" s="203"/>
      <c r="E183" s="30"/>
      <c r="F183" s="16"/>
      <c r="G183" s="16"/>
      <c r="H183" s="16"/>
      <c r="I183" s="3"/>
      <c r="J183" s="3"/>
      <c r="K183" s="3"/>
      <c r="L183" s="3"/>
    </row>
    <row r="184" spans="1:12" ht="27.75" customHeight="1">
      <c r="A184" s="257"/>
      <c r="B184" s="263"/>
      <c r="C184" s="15"/>
      <c r="D184" s="23"/>
      <c r="E184" s="30"/>
      <c r="F184" s="16"/>
      <c r="G184" s="16"/>
      <c r="H184" s="16"/>
      <c r="I184" s="3"/>
      <c r="J184" s="3"/>
      <c r="K184" s="3"/>
      <c r="L184" s="3"/>
    </row>
    <row r="185" spans="1:12" ht="27.75" customHeight="1">
      <c r="A185" s="257"/>
      <c r="B185" s="263"/>
      <c r="C185" s="202"/>
      <c r="D185" s="203"/>
      <c r="E185" s="30"/>
      <c r="F185" s="16"/>
      <c r="G185" s="16"/>
      <c r="H185" s="16"/>
      <c r="I185" s="3"/>
      <c r="J185" s="3"/>
      <c r="K185" s="3"/>
      <c r="L185" s="3"/>
    </row>
    <row r="186" spans="1:12" ht="27.75" customHeight="1">
      <c r="A186" s="257"/>
      <c r="B186" s="263"/>
      <c r="C186" s="15"/>
      <c r="D186" s="23"/>
      <c r="E186" s="30"/>
      <c r="F186" s="16"/>
      <c r="G186" s="16"/>
      <c r="H186" s="16"/>
      <c r="I186" s="3"/>
      <c r="J186" s="3"/>
      <c r="K186" s="3"/>
      <c r="L186" s="3"/>
    </row>
    <row r="187" spans="1:12" ht="27.75" customHeight="1">
      <c r="A187" s="257"/>
      <c r="B187" s="263"/>
      <c r="C187" s="202"/>
      <c r="D187" s="203"/>
      <c r="E187" s="30"/>
      <c r="F187" s="16"/>
      <c r="G187" s="16"/>
      <c r="H187" s="16"/>
      <c r="I187" s="3"/>
      <c r="J187" s="3"/>
      <c r="K187" s="3"/>
      <c r="L187" s="3"/>
    </row>
    <row r="188" spans="1:12" ht="27.75" customHeight="1">
      <c r="A188" s="257"/>
      <c r="B188" s="263"/>
      <c r="C188" s="15"/>
      <c r="D188" s="23"/>
      <c r="E188" s="30"/>
      <c r="F188" s="16"/>
      <c r="G188" s="16"/>
      <c r="H188" s="16"/>
      <c r="I188" s="3"/>
      <c r="J188" s="3"/>
      <c r="K188" s="3"/>
      <c r="L188" s="3"/>
    </row>
    <row r="189" spans="1:12" ht="27.75" customHeight="1">
      <c r="A189" s="257"/>
      <c r="B189" s="263"/>
      <c r="C189" s="202"/>
      <c r="D189" s="203"/>
      <c r="E189" s="30"/>
      <c r="F189" s="16"/>
      <c r="G189" s="16"/>
      <c r="H189" s="16"/>
      <c r="I189" s="3"/>
      <c r="J189" s="3"/>
      <c r="K189" s="3"/>
      <c r="L189" s="3"/>
    </row>
    <row r="190" spans="1:12" ht="27.75" customHeight="1">
      <c r="A190" s="257"/>
      <c r="B190" s="263"/>
      <c r="C190" s="15"/>
      <c r="D190" s="23"/>
      <c r="E190" s="30"/>
      <c r="F190" s="16"/>
      <c r="G190" s="16"/>
      <c r="H190" s="16"/>
      <c r="I190" s="3"/>
      <c r="J190" s="3"/>
      <c r="K190" s="3"/>
      <c r="L190" s="3"/>
    </row>
    <row r="191" spans="1:12" ht="27.75" customHeight="1">
      <c r="A191" s="257"/>
      <c r="B191" s="263"/>
      <c r="C191" s="202"/>
      <c r="D191" s="203"/>
      <c r="E191" s="30"/>
      <c r="F191" s="16"/>
      <c r="G191" s="16"/>
      <c r="H191" s="16"/>
      <c r="I191" s="3"/>
      <c r="J191" s="3"/>
      <c r="K191" s="3"/>
      <c r="L191" s="3"/>
    </row>
    <row r="192" spans="1:12" ht="27.75" customHeight="1">
      <c r="A192" s="257"/>
      <c r="B192" s="263"/>
      <c r="C192" s="15"/>
      <c r="D192" s="23"/>
      <c r="E192" s="30"/>
      <c r="F192" s="16"/>
      <c r="G192" s="16"/>
      <c r="H192" s="16"/>
      <c r="I192" s="3"/>
      <c r="J192" s="3"/>
      <c r="K192" s="3"/>
      <c r="L192" s="3"/>
    </row>
    <row r="193" spans="1:12" ht="27.75" customHeight="1">
      <c r="A193" s="257"/>
      <c r="B193" s="263"/>
      <c r="C193" s="202"/>
      <c r="D193" s="203"/>
      <c r="E193" s="30"/>
      <c r="F193" s="16"/>
      <c r="G193" s="16"/>
      <c r="H193" s="16"/>
      <c r="I193" s="3"/>
      <c r="J193" s="3"/>
      <c r="K193" s="3"/>
      <c r="L193" s="3"/>
    </row>
    <row r="194" spans="1:12" ht="27.75" customHeight="1">
      <c r="A194" s="257"/>
      <c r="B194" s="263"/>
      <c r="C194" s="211"/>
      <c r="D194" s="66"/>
      <c r="E194" s="30"/>
      <c r="F194" s="16"/>
      <c r="G194" s="16"/>
      <c r="H194" s="16"/>
      <c r="I194" s="3"/>
      <c r="J194" s="3"/>
      <c r="K194" s="3"/>
      <c r="L194" s="3"/>
    </row>
    <row r="195" spans="1:12" ht="27.75" customHeight="1">
      <c r="A195" s="257"/>
      <c r="B195" s="263"/>
      <c r="C195" s="212"/>
      <c r="D195" s="66"/>
      <c r="E195" s="30"/>
      <c r="F195" s="16"/>
      <c r="G195" s="16"/>
      <c r="H195" s="16"/>
      <c r="I195" s="3"/>
      <c r="J195" s="3"/>
      <c r="K195" s="3"/>
      <c r="L195" s="3"/>
    </row>
    <row r="196" spans="1:12" ht="27.75" customHeight="1">
      <c r="A196" s="257"/>
      <c r="B196" s="263"/>
      <c r="C196" s="212"/>
      <c r="D196" s="67"/>
      <c r="E196" s="30"/>
      <c r="F196" s="16"/>
      <c r="G196" s="16"/>
      <c r="H196" s="16"/>
      <c r="I196" s="88"/>
      <c r="J196" s="3"/>
      <c r="K196" s="3"/>
      <c r="L196" s="3"/>
    </row>
    <row r="197" spans="1:12" ht="27.75" customHeight="1">
      <c r="A197" s="257"/>
      <c r="B197" s="263"/>
      <c r="C197" s="212"/>
      <c r="D197" s="66"/>
      <c r="E197" s="30"/>
      <c r="F197" s="16"/>
      <c r="G197" s="16"/>
      <c r="H197" s="16"/>
      <c r="I197" s="3"/>
      <c r="J197" s="3"/>
      <c r="K197" s="3"/>
      <c r="L197" s="3"/>
    </row>
    <row r="198" spans="1:12" ht="27.75" customHeight="1">
      <c r="A198" s="257"/>
      <c r="B198" s="263"/>
      <c r="C198" s="269"/>
      <c r="D198" s="66"/>
      <c r="E198" s="30"/>
      <c r="F198" s="16"/>
      <c r="G198" s="16"/>
      <c r="H198" s="16"/>
      <c r="I198" s="3"/>
      <c r="J198" s="3"/>
      <c r="K198" s="3"/>
      <c r="L198" s="3"/>
    </row>
    <row r="199" spans="1:12" ht="30.75" customHeight="1">
      <c r="A199" s="257"/>
      <c r="B199" s="264"/>
      <c r="C199" s="202"/>
      <c r="D199" s="203"/>
      <c r="E199" s="30"/>
      <c r="F199" s="16"/>
      <c r="G199" s="16"/>
      <c r="H199" s="16"/>
      <c r="I199" s="3"/>
      <c r="J199" s="3"/>
      <c r="K199" s="3"/>
      <c r="L199" s="3"/>
    </row>
    <row r="200" spans="1:12" ht="27.75" customHeight="1">
      <c r="A200" s="257"/>
      <c r="B200" s="259"/>
      <c r="C200" s="260"/>
      <c r="D200" s="261"/>
      <c r="E200" s="30"/>
      <c r="F200" s="68"/>
      <c r="G200" s="68"/>
      <c r="H200" s="68"/>
      <c r="I200" s="3"/>
      <c r="J200" s="3"/>
      <c r="K200" s="3"/>
      <c r="L200" s="3"/>
    </row>
    <row r="201" spans="1:12" ht="27.75" customHeight="1" thickBot="1">
      <c r="A201" s="258"/>
      <c r="B201" s="69"/>
      <c r="C201" s="267"/>
      <c r="D201" s="268"/>
      <c r="E201" s="39"/>
      <c r="F201" s="27"/>
      <c r="G201" s="27"/>
      <c r="H201" s="27"/>
      <c r="I201" s="3"/>
      <c r="J201" s="3"/>
      <c r="K201" s="3"/>
      <c r="L201" s="3"/>
    </row>
    <row r="202" spans="1:12" ht="19.5" customHeight="1">
      <c r="A202" s="70"/>
      <c r="B202" s="71"/>
      <c r="C202" s="72"/>
      <c r="D202" s="72"/>
      <c r="E202" s="73"/>
      <c r="F202" s="74"/>
      <c r="G202" s="74"/>
      <c r="H202" s="74"/>
      <c r="I202" s="3"/>
      <c r="J202" s="3"/>
      <c r="K202" s="3"/>
      <c r="L202" s="3"/>
    </row>
    <row r="203" spans="1:12" ht="31.5" customHeight="1">
      <c r="A203" s="231"/>
      <c r="B203" s="231"/>
      <c r="C203" s="231"/>
      <c r="D203" s="231"/>
      <c r="E203" s="231"/>
      <c r="F203" s="75"/>
      <c r="G203" s="75"/>
      <c r="H203" s="75"/>
      <c r="I203" s="3"/>
      <c r="J203" s="3"/>
      <c r="K203" s="3"/>
      <c r="L203" s="3"/>
    </row>
    <row r="204" spans="1:12" ht="6.75" customHeight="1" thickBot="1">
      <c r="A204" s="28"/>
      <c r="B204" s="28"/>
      <c r="C204" s="28"/>
      <c r="D204" s="28"/>
      <c r="E204" s="28"/>
      <c r="F204" s="75"/>
      <c r="G204" s="75"/>
      <c r="H204" s="75"/>
      <c r="I204" s="3"/>
      <c r="J204" s="3"/>
      <c r="K204" s="3"/>
      <c r="L204" s="3"/>
    </row>
    <row r="205" spans="1:12" ht="41.25" customHeight="1">
      <c r="A205" s="250"/>
      <c r="B205" s="251"/>
      <c r="C205" s="251"/>
      <c r="D205" s="251"/>
      <c r="E205" s="251"/>
      <c r="F205" s="58"/>
      <c r="G205" s="58"/>
      <c r="H205" s="58"/>
      <c r="I205" s="3"/>
      <c r="J205" s="3"/>
      <c r="K205" s="3"/>
      <c r="L205" s="3"/>
    </row>
    <row r="206" spans="1:12" ht="15.75" customHeight="1" hidden="1">
      <c r="A206" s="252"/>
      <c r="B206" s="253"/>
      <c r="C206" s="253"/>
      <c r="D206" s="253"/>
      <c r="E206" s="253"/>
      <c r="F206" s="76"/>
      <c r="G206" s="76"/>
      <c r="H206" s="76"/>
      <c r="I206" s="3"/>
      <c r="J206" s="3"/>
      <c r="K206" s="3"/>
      <c r="L206" s="3"/>
    </row>
    <row r="207" spans="1:12" ht="13.5" customHeight="1" hidden="1">
      <c r="A207" s="252"/>
      <c r="B207" s="253"/>
      <c r="C207" s="253"/>
      <c r="D207" s="253"/>
      <c r="E207" s="253"/>
      <c r="F207" s="76"/>
      <c r="G207" s="76"/>
      <c r="H207" s="76"/>
      <c r="I207" s="3"/>
      <c r="J207" s="3"/>
      <c r="K207" s="3"/>
      <c r="L207" s="3"/>
    </row>
    <row r="208" spans="1:12" s="52" customFormat="1" ht="15.75" thickBot="1">
      <c r="A208" s="254"/>
      <c r="B208" s="255"/>
      <c r="C208" s="255"/>
      <c r="D208" s="255"/>
      <c r="E208" s="255"/>
      <c r="F208" s="77"/>
      <c r="G208" s="77"/>
      <c r="H208" s="77"/>
      <c r="I208" s="51"/>
      <c r="J208" s="51"/>
      <c r="K208" s="51"/>
      <c r="L208" s="51"/>
    </row>
    <row r="209" spans="1:12" ht="27.75" customHeight="1">
      <c r="A209" s="270"/>
      <c r="B209" s="273"/>
      <c r="C209" s="274"/>
      <c r="D209" s="275"/>
      <c r="E209" s="78"/>
      <c r="F209" s="79"/>
      <c r="G209" s="79"/>
      <c r="H209" s="79"/>
      <c r="I209" s="3"/>
      <c r="J209" s="3"/>
      <c r="K209" s="3"/>
      <c r="L209" s="3"/>
    </row>
    <row r="210" spans="1:12" ht="27.75" customHeight="1">
      <c r="A210" s="271"/>
      <c r="B210" s="202"/>
      <c r="C210" s="242"/>
      <c r="D210" s="203"/>
      <c r="E210" s="30"/>
      <c r="F210" s="16"/>
      <c r="G210" s="16"/>
      <c r="H210" s="16"/>
      <c r="I210" s="3"/>
      <c r="J210" s="3"/>
      <c r="K210" s="3"/>
      <c r="L210" s="3"/>
    </row>
    <row r="211" spans="1:12" ht="27.75" customHeight="1">
      <c r="A211" s="271"/>
      <c r="B211" s="262"/>
      <c r="C211" s="202"/>
      <c r="D211" s="203"/>
      <c r="E211" s="30"/>
      <c r="F211" s="16"/>
      <c r="G211" s="16"/>
      <c r="H211" s="16"/>
      <c r="I211" s="3"/>
      <c r="J211" s="3"/>
      <c r="K211" s="3"/>
      <c r="L211" s="3"/>
    </row>
    <row r="212" spans="1:12" ht="27.75" customHeight="1">
      <c r="A212" s="271"/>
      <c r="B212" s="263"/>
      <c r="C212" s="202"/>
      <c r="D212" s="203"/>
      <c r="E212" s="30"/>
      <c r="F212" s="16"/>
      <c r="G212" s="16"/>
      <c r="H212" s="16"/>
      <c r="I212" s="3"/>
      <c r="J212" s="3"/>
      <c r="K212" s="3"/>
      <c r="L212" s="3"/>
    </row>
    <row r="213" spans="1:12" ht="27.75" customHeight="1">
      <c r="A213" s="271"/>
      <c r="B213" s="264"/>
      <c r="C213" s="202"/>
      <c r="D213" s="203"/>
      <c r="E213" s="30"/>
      <c r="F213" s="16"/>
      <c r="G213" s="16"/>
      <c r="H213" s="16"/>
      <c r="I213" s="3"/>
      <c r="J213" s="3"/>
      <c r="K213" s="3"/>
      <c r="L213" s="3"/>
    </row>
    <row r="214" spans="1:12" ht="27.75" customHeight="1">
      <c r="A214" s="271"/>
      <c r="B214" s="276"/>
      <c r="C214" s="276"/>
      <c r="D214" s="276"/>
      <c r="E214" s="30"/>
      <c r="F214" s="16"/>
      <c r="G214" s="16"/>
      <c r="H214" s="16"/>
      <c r="I214" s="3"/>
      <c r="J214" s="3"/>
      <c r="K214" s="3"/>
      <c r="L214" s="3"/>
    </row>
    <row r="215" spans="1:12" ht="27.75" customHeight="1">
      <c r="A215" s="271"/>
      <c r="B215" s="262"/>
      <c r="C215" s="276"/>
      <c r="D215" s="276"/>
      <c r="E215" s="30"/>
      <c r="F215" s="16"/>
      <c r="G215" s="16"/>
      <c r="H215" s="16"/>
      <c r="I215" s="3"/>
      <c r="J215" s="3"/>
      <c r="K215" s="3"/>
      <c r="L215" s="3"/>
    </row>
    <row r="216" spans="1:12" ht="27.75" customHeight="1">
      <c r="A216" s="271"/>
      <c r="B216" s="263"/>
      <c r="C216" s="276"/>
      <c r="D216" s="276"/>
      <c r="E216" s="30"/>
      <c r="F216" s="16"/>
      <c r="G216" s="16"/>
      <c r="H216" s="16"/>
      <c r="I216" s="3"/>
      <c r="J216" s="3"/>
      <c r="K216" s="3"/>
      <c r="L216" s="3"/>
    </row>
    <row r="217" spans="1:12" ht="27.75" customHeight="1" thickBot="1">
      <c r="A217" s="272"/>
      <c r="B217" s="279"/>
      <c r="C217" s="279"/>
      <c r="D217" s="279"/>
      <c r="E217" s="63"/>
      <c r="F217" s="80"/>
      <c r="G217" s="80"/>
      <c r="H217" s="80"/>
      <c r="I217" s="3"/>
      <c r="J217" s="3"/>
      <c r="K217" s="3"/>
      <c r="L217" s="3"/>
    </row>
    <row r="218" spans="1:12" ht="27.75" customHeight="1">
      <c r="A218" s="280"/>
      <c r="B218" s="283"/>
      <c r="C218" s="283"/>
      <c r="D218" s="283"/>
      <c r="E218" s="78"/>
      <c r="F218" s="81"/>
      <c r="G218" s="81"/>
      <c r="H218" s="81"/>
      <c r="I218" s="3"/>
      <c r="J218" s="3"/>
      <c r="K218" s="3"/>
      <c r="L218" s="3"/>
    </row>
    <row r="219" spans="1:12" ht="27.75" customHeight="1">
      <c r="A219" s="281"/>
      <c r="B219" s="276"/>
      <c r="C219" s="276"/>
      <c r="D219" s="276"/>
      <c r="E219" s="30"/>
      <c r="F219" s="16"/>
      <c r="G219" s="16"/>
      <c r="H219" s="16"/>
      <c r="I219" s="3"/>
      <c r="J219" s="3"/>
      <c r="K219" s="3"/>
      <c r="L219" s="3"/>
    </row>
    <row r="220" spans="1:12" ht="27.75" customHeight="1">
      <c r="A220" s="281"/>
      <c r="B220" s="276"/>
      <c r="C220" s="276"/>
      <c r="D220" s="276"/>
      <c r="E220" s="30"/>
      <c r="F220" s="16"/>
      <c r="G220" s="16"/>
      <c r="H220" s="16"/>
      <c r="I220" s="3"/>
      <c r="J220" s="3"/>
      <c r="K220" s="3"/>
      <c r="L220" s="3"/>
    </row>
    <row r="221" spans="1:12" ht="27.75" customHeight="1" thickBot="1">
      <c r="A221" s="282"/>
      <c r="B221" s="279"/>
      <c r="C221" s="279"/>
      <c r="D221" s="279"/>
      <c r="E221" s="39"/>
      <c r="F221" s="82"/>
      <c r="G221" s="82"/>
      <c r="H221" s="82"/>
      <c r="I221" s="3"/>
      <c r="J221" s="3"/>
      <c r="K221" s="3"/>
      <c r="L221" s="3"/>
    </row>
    <row r="222" spans="1:12" ht="27.75" customHeight="1">
      <c r="A222" s="289"/>
      <c r="B222" s="283"/>
      <c r="C222" s="283"/>
      <c r="D222" s="283"/>
      <c r="E222" s="65"/>
      <c r="F222" s="79"/>
      <c r="G222" s="79"/>
      <c r="H222" s="79"/>
      <c r="I222" s="3"/>
      <c r="J222" s="3"/>
      <c r="K222" s="3"/>
      <c r="L222" s="3"/>
    </row>
    <row r="223" spans="1:12" ht="27.75" customHeight="1">
      <c r="A223" s="290"/>
      <c r="B223" s="276"/>
      <c r="C223" s="276"/>
      <c r="D223" s="276"/>
      <c r="E223" s="30"/>
      <c r="F223" s="16"/>
      <c r="G223" s="16"/>
      <c r="H223" s="16"/>
      <c r="I223" s="3"/>
      <c r="J223" s="3"/>
      <c r="K223" s="3"/>
      <c r="L223" s="3"/>
    </row>
    <row r="224" spans="1:12" ht="27.75" customHeight="1">
      <c r="A224" s="290"/>
      <c r="B224" s="15"/>
      <c r="C224" s="277"/>
      <c r="D224" s="278"/>
      <c r="E224" s="30"/>
      <c r="F224" s="16"/>
      <c r="G224" s="16"/>
      <c r="H224" s="16"/>
      <c r="I224" s="3"/>
      <c r="J224" s="3"/>
      <c r="K224" s="3"/>
      <c r="L224" s="3"/>
    </row>
    <row r="225" spans="1:12" ht="27.75" customHeight="1">
      <c r="A225" s="290"/>
      <c r="B225" s="276"/>
      <c r="C225" s="276"/>
      <c r="D225" s="276"/>
      <c r="E225" s="30"/>
      <c r="F225" s="16"/>
      <c r="G225" s="16"/>
      <c r="H225" s="16"/>
      <c r="I225" s="3"/>
      <c r="J225" s="3"/>
      <c r="K225" s="3"/>
      <c r="L225" s="3"/>
    </row>
    <row r="226" spans="1:12" ht="27.75" customHeight="1" thickBot="1">
      <c r="A226" s="291"/>
      <c r="B226" s="279"/>
      <c r="C226" s="279"/>
      <c r="D226" s="279"/>
      <c r="E226" s="39"/>
      <c r="F226" s="82"/>
      <c r="G226" s="82"/>
      <c r="H226" s="82"/>
      <c r="I226" s="3"/>
      <c r="J226" s="3"/>
      <c r="K226" s="3"/>
      <c r="L226" s="3"/>
    </row>
    <row r="227" spans="1:12" ht="27.75" customHeight="1">
      <c r="A227" s="284"/>
      <c r="B227" s="288"/>
      <c r="C227" s="288"/>
      <c r="D227" s="288"/>
      <c r="E227" s="64"/>
      <c r="F227" s="83"/>
      <c r="G227" s="83"/>
      <c r="H227" s="83"/>
      <c r="I227" s="3"/>
      <c r="J227" s="3"/>
      <c r="K227" s="3"/>
      <c r="L227" s="3"/>
    </row>
    <row r="228" spans="1:12" ht="27.75" customHeight="1">
      <c r="A228" s="285"/>
      <c r="B228" s="276"/>
      <c r="C228" s="276"/>
      <c r="D228" s="276"/>
      <c r="E228" s="63"/>
      <c r="F228" s="16"/>
      <c r="G228" s="16"/>
      <c r="H228" s="16"/>
      <c r="I228" s="3"/>
      <c r="J228" s="3"/>
      <c r="K228" s="3"/>
      <c r="L228" s="3"/>
    </row>
    <row r="229" spans="1:12" ht="27.75" customHeight="1">
      <c r="A229" s="286"/>
      <c r="B229" s="276"/>
      <c r="C229" s="276"/>
      <c r="D229" s="276"/>
      <c r="E229" s="63"/>
      <c r="F229" s="16"/>
      <c r="G229" s="16"/>
      <c r="H229" s="16"/>
      <c r="I229" s="3"/>
      <c r="J229" s="3"/>
      <c r="K229" s="3"/>
      <c r="L229" s="3"/>
    </row>
    <row r="230" spans="1:12" ht="27.75" customHeight="1" thickBot="1">
      <c r="A230" s="287"/>
      <c r="B230" s="279"/>
      <c r="C230" s="279"/>
      <c r="D230" s="279"/>
      <c r="E230" s="39"/>
      <c r="F230" s="82"/>
      <c r="G230" s="82"/>
      <c r="H230" s="82"/>
      <c r="I230" s="3"/>
      <c r="J230" s="3"/>
      <c r="K230" s="3"/>
      <c r="L230" s="3"/>
    </row>
    <row r="231" spans="1:12" ht="24.75" customHeight="1">
      <c r="A231" s="3"/>
      <c r="B231" s="3"/>
      <c r="C231" s="3"/>
      <c r="D231" s="3"/>
      <c r="E231" s="3"/>
      <c r="F231" s="84"/>
      <c r="G231" s="84"/>
      <c r="H231" s="84"/>
      <c r="I231" s="3"/>
      <c r="J231" s="3"/>
      <c r="K231" s="3"/>
      <c r="L231" s="3"/>
    </row>
    <row r="232" spans="1:12" ht="24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24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21.75" customHeight="1">
      <c r="A234" s="3"/>
      <c r="B234" s="3"/>
      <c r="C234" s="3"/>
      <c r="D234" s="3"/>
      <c r="E234" s="3"/>
      <c r="F234" s="84"/>
      <c r="G234" s="84"/>
      <c r="H234" s="84"/>
      <c r="I234" s="3"/>
      <c r="J234" s="3"/>
      <c r="K234" s="3"/>
      <c r="L234" s="3"/>
    </row>
    <row r="235" spans="1:12" ht="21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8" ht="21.75" customHeight="1">
      <c r="A236" s="3"/>
      <c r="B236" s="3"/>
      <c r="C236" s="3"/>
      <c r="D236" s="3"/>
      <c r="E236" s="3"/>
      <c r="F236" s="3"/>
      <c r="G236" s="3"/>
      <c r="H236" s="3"/>
    </row>
    <row r="237" spans="1:8" ht="21.75" customHeight="1">
      <c r="A237" s="3"/>
      <c r="B237" s="3"/>
      <c r="C237" s="3"/>
      <c r="D237" s="3"/>
      <c r="E237" s="3"/>
      <c r="F237" s="3"/>
      <c r="G237" s="3"/>
      <c r="H237" s="3"/>
    </row>
    <row r="238" spans="1:8" ht="21.75" customHeight="1">
      <c r="A238" s="3"/>
      <c r="B238" s="3"/>
      <c r="C238" s="3"/>
      <c r="D238" s="3"/>
      <c r="E238" s="3"/>
      <c r="F238" s="3"/>
      <c r="G238" s="3"/>
      <c r="H238" s="3"/>
    </row>
    <row r="239" spans="1:8" ht="21.75" customHeight="1">
      <c r="A239" s="3"/>
      <c r="B239" s="3"/>
      <c r="C239" s="3"/>
      <c r="D239" s="3"/>
      <c r="E239" s="3"/>
      <c r="F239" s="3"/>
      <c r="G239" s="3"/>
      <c r="H239" s="3"/>
    </row>
    <row r="240" spans="1:8" ht="21.75" customHeight="1">
      <c r="A240" s="3"/>
      <c r="B240" s="3"/>
      <c r="C240" s="3"/>
      <c r="D240" s="3"/>
      <c r="E240" s="3"/>
      <c r="F240" s="3"/>
      <c r="G240" s="3"/>
      <c r="H240" s="3"/>
    </row>
    <row r="241" spans="1:8" ht="21.75" customHeight="1">
      <c r="A241" s="3"/>
      <c r="B241" s="3"/>
      <c r="C241" s="3"/>
      <c r="D241" s="3"/>
      <c r="E241" s="3"/>
      <c r="F241" s="3"/>
      <c r="G241" s="3"/>
      <c r="H241" s="3"/>
    </row>
    <row r="242" spans="1:8" ht="21.75" customHeight="1">
      <c r="A242" s="3"/>
      <c r="B242" s="3"/>
      <c r="C242" s="3"/>
      <c r="D242" s="3"/>
      <c r="E242" s="3"/>
      <c r="F242" s="3"/>
      <c r="G242" s="3"/>
      <c r="H242" s="3"/>
    </row>
    <row r="243" spans="1:8" ht="21.75" customHeight="1">
      <c r="A243" s="3"/>
      <c r="B243" s="3"/>
      <c r="C243" s="3"/>
      <c r="D243" s="3"/>
      <c r="E243" s="3"/>
      <c r="F243" s="3"/>
      <c r="G243" s="3"/>
      <c r="H243" s="3"/>
    </row>
    <row r="244" spans="1:8" ht="21.75" customHeight="1">
      <c r="A244" s="3"/>
      <c r="B244" s="3"/>
      <c r="C244" s="3"/>
      <c r="D244" s="3"/>
      <c r="E244" s="3"/>
      <c r="F244" s="3"/>
      <c r="G244" s="3"/>
      <c r="H244" s="3"/>
    </row>
    <row r="245" spans="1:8" ht="21.75" customHeight="1">
      <c r="A245" s="3"/>
      <c r="B245" s="3"/>
      <c r="C245" s="3"/>
      <c r="D245" s="3"/>
      <c r="E245" s="3"/>
      <c r="F245" s="3"/>
      <c r="G245" s="3"/>
      <c r="H245" s="3"/>
    </row>
  </sheetData>
  <sheetProtection/>
  <mergeCells count="119">
    <mergeCell ref="H4:H6"/>
    <mergeCell ref="H42:H44"/>
    <mergeCell ref="F4:F6"/>
    <mergeCell ref="F42:F44"/>
    <mergeCell ref="G4:G6"/>
    <mergeCell ref="G42:G44"/>
    <mergeCell ref="C29:D29"/>
    <mergeCell ref="C216:D216"/>
    <mergeCell ref="B217:D217"/>
    <mergeCell ref="A227:A230"/>
    <mergeCell ref="B227:D227"/>
    <mergeCell ref="B228:D228"/>
    <mergeCell ref="B229:D229"/>
    <mergeCell ref="B230:D230"/>
    <mergeCell ref="A222:A226"/>
    <mergeCell ref="B222:D222"/>
    <mergeCell ref="B223:D223"/>
    <mergeCell ref="C224:D224"/>
    <mergeCell ref="B225:D225"/>
    <mergeCell ref="B226:D226"/>
    <mergeCell ref="A218:A221"/>
    <mergeCell ref="B218:D218"/>
    <mergeCell ref="B219:D219"/>
    <mergeCell ref="B220:D220"/>
    <mergeCell ref="B221:D221"/>
    <mergeCell ref="A209:A217"/>
    <mergeCell ref="B209:D209"/>
    <mergeCell ref="B214:D214"/>
    <mergeCell ref="B215:B216"/>
    <mergeCell ref="C215:D215"/>
    <mergeCell ref="B211:B213"/>
    <mergeCell ref="C211:D211"/>
    <mergeCell ref="C212:D212"/>
    <mergeCell ref="B210:D210"/>
    <mergeCell ref="C213:D213"/>
    <mergeCell ref="C201:D201"/>
    <mergeCell ref="A203:E203"/>
    <mergeCell ref="A205:E207"/>
    <mergeCell ref="A208:E208"/>
    <mergeCell ref="C193:D193"/>
    <mergeCell ref="C194:C198"/>
    <mergeCell ref="C199:D199"/>
    <mergeCell ref="B200:D200"/>
    <mergeCell ref="C178:D178"/>
    <mergeCell ref="C179:D179"/>
    <mergeCell ref="B180:D180"/>
    <mergeCell ref="B181:B199"/>
    <mergeCell ref="C181:D181"/>
    <mergeCell ref="C183:D183"/>
    <mergeCell ref="C185:D185"/>
    <mergeCell ref="C187:D187"/>
    <mergeCell ref="C189:D189"/>
    <mergeCell ref="C191:D191"/>
    <mergeCell ref="A166:E166"/>
    <mergeCell ref="A168:E170"/>
    <mergeCell ref="A171:E171"/>
    <mergeCell ref="A172:A201"/>
    <mergeCell ref="B172:D172"/>
    <mergeCell ref="B173:D173"/>
    <mergeCell ref="B174:B179"/>
    <mergeCell ref="C174:D174"/>
    <mergeCell ref="C175:C176"/>
    <mergeCell ref="C177:D177"/>
    <mergeCell ref="C53:D53"/>
    <mergeCell ref="B54:D54"/>
    <mergeCell ref="A64:A67"/>
    <mergeCell ref="B64:D64"/>
    <mergeCell ref="B65:D65"/>
    <mergeCell ref="B66:D66"/>
    <mergeCell ref="B67:D67"/>
    <mergeCell ref="A59:A63"/>
    <mergeCell ref="B59:D59"/>
    <mergeCell ref="B60:D60"/>
    <mergeCell ref="C61:D61"/>
    <mergeCell ref="B62:D62"/>
    <mergeCell ref="B63:D63"/>
    <mergeCell ref="A55:A58"/>
    <mergeCell ref="B55:D55"/>
    <mergeCell ref="B56:D56"/>
    <mergeCell ref="B57:D57"/>
    <mergeCell ref="B58:D58"/>
    <mergeCell ref="A46:A54"/>
    <mergeCell ref="B46:D46"/>
    <mergeCell ref="B51:D51"/>
    <mergeCell ref="B52:B53"/>
    <mergeCell ref="C52:D52"/>
    <mergeCell ref="B48:B50"/>
    <mergeCell ref="C48:D48"/>
    <mergeCell ref="C49:D49"/>
    <mergeCell ref="B47:D47"/>
    <mergeCell ref="C50:D50"/>
    <mergeCell ref="C38:D38"/>
    <mergeCell ref="A40:E40"/>
    <mergeCell ref="A42:E44"/>
    <mergeCell ref="A45:E45"/>
    <mergeCell ref="C30:D30"/>
    <mergeCell ref="C31:C35"/>
    <mergeCell ref="C36:D36"/>
    <mergeCell ref="B37:D37"/>
    <mergeCell ref="C14:D14"/>
    <mergeCell ref="C15:D15"/>
    <mergeCell ref="B16:D16"/>
    <mergeCell ref="B17:B36"/>
    <mergeCell ref="C17:D17"/>
    <mergeCell ref="C19:D19"/>
    <mergeCell ref="C21:D21"/>
    <mergeCell ref="C23:D23"/>
    <mergeCell ref="C25:D25"/>
    <mergeCell ref="C27:D27"/>
    <mergeCell ref="A2:E2"/>
    <mergeCell ref="A4:E6"/>
    <mergeCell ref="A7:E7"/>
    <mergeCell ref="A8:A38"/>
    <mergeCell ref="B8:D8"/>
    <mergeCell ref="B9:D9"/>
    <mergeCell ref="B10:B15"/>
    <mergeCell ref="C10:D10"/>
    <mergeCell ref="C11:C12"/>
    <mergeCell ref="C13:D13"/>
  </mergeCells>
  <conditionalFormatting sqref="F36:H36 F199:H199">
    <cfRule type="cellIs" priority="1" dxfId="0" operator="greaterThan" stopIfTrue="1">
      <formula>$F$10*0.002</formula>
    </cfRule>
  </conditionalFormatting>
  <conditionalFormatting sqref="F30:H30 F193:H193">
    <cfRule type="cellIs" priority="2" dxfId="0" operator="lessThan" stopIfTrue="1">
      <formula>$F$31+$F$34+$F$35</formula>
    </cfRule>
  </conditionalFormatting>
  <conditionalFormatting sqref="F196:H196 F33:G33">
    <cfRule type="cellIs" priority="3" dxfId="0" operator="greaterThan" stopIfTrue="1">
      <formula>$F$32</formula>
    </cfRule>
  </conditionalFormatting>
  <conditionalFormatting sqref="F47:H47 F210:H210">
    <cfRule type="cellIs" priority="4" dxfId="0" operator="lessThan" stopIfTrue="1">
      <formula>$F$48+$F$49+$F$50</formula>
    </cfRule>
  </conditionalFormatting>
  <conditionalFormatting sqref="F51:H51 F214:H214">
    <cfRule type="cellIs" priority="5" dxfId="0" operator="lessThan" stopIfTrue="1">
      <formula>$F$52+$F$53</formula>
    </cfRule>
  </conditionalFormatting>
  <conditionalFormatting sqref="F10:H10 F174:H174">
    <cfRule type="cellIs" priority="6" dxfId="0" operator="lessThan" stopIfTrue="1">
      <formula>$F$11+$F$11</formula>
    </cfRule>
  </conditionalFormatting>
  <conditionalFormatting sqref="F16:H16 F180:H180">
    <cfRule type="cellIs" priority="7" dxfId="0" operator="lessThan" stopIfTrue="1">
      <formula>$F$17+$F$19+$F$21+$F$23+$F$25+$F$27+#REF!+$F$30+$F$36</formula>
    </cfRule>
  </conditionalFormatting>
  <conditionalFormatting sqref="F18:H18 F182:H182">
    <cfRule type="cellIs" priority="8" dxfId="0" operator="greaterThan" stopIfTrue="1">
      <formula>$F$17</formula>
    </cfRule>
  </conditionalFormatting>
  <conditionalFormatting sqref="F20:H20 F184:H184">
    <cfRule type="cellIs" priority="9" dxfId="0" operator="greaterThan" stopIfTrue="1">
      <formula>$F$19</formula>
    </cfRule>
  </conditionalFormatting>
  <conditionalFormatting sqref="F22:H22 F186:H186">
    <cfRule type="cellIs" priority="10" dxfId="0" operator="greaterThan" stopIfTrue="1">
      <formula>$F$21</formula>
    </cfRule>
  </conditionalFormatting>
  <conditionalFormatting sqref="F24:H24 F188:H188">
    <cfRule type="cellIs" priority="11" dxfId="0" operator="greaterThan" stopIfTrue="1">
      <formula>$F$23</formula>
    </cfRule>
  </conditionalFormatting>
  <conditionalFormatting sqref="F26:H26 F190:H190">
    <cfRule type="cellIs" priority="12" dxfId="0" operator="greaterThan" stopIfTrue="1">
      <formula>$F$25</formula>
    </cfRule>
  </conditionalFormatting>
  <conditionalFormatting sqref="F28:H29 F192:H192">
    <cfRule type="cellIs" priority="13" dxfId="0" operator="greaterThan" stopIfTrue="1">
      <formula>$F$27</formula>
    </cfRule>
  </conditionalFormatting>
  <conditionalFormatting sqref="F11:H11 F175:H175">
    <cfRule type="cellIs" priority="14" dxfId="0" operator="greaterThan" stopIfTrue="1">
      <formula>0.03*$F$10</formula>
    </cfRule>
  </conditionalFormatting>
  <printOptions/>
  <pageMargins left="0.62" right="0.3" top="0.46" bottom="1.11" header="0.57" footer="0.19"/>
  <pageSetup fitToHeight="2" fitToWidth="1" horizontalDpi="600" verticalDpi="600" orientation="portrait" paperSize="9" scale="31" r:id="rId3"/>
  <headerFooter alignWithMargins="0">
    <oddFooter>&amp;C&amp;"Century,Normalny"&amp;12 4
&amp;RO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75"/>
  <sheetViews>
    <sheetView zoomScale="75" zoomScaleNormal="75" zoomScalePageLayoutView="0" workbookViewId="0" topLeftCell="A28">
      <selection activeCell="A62" sqref="A1:H62"/>
    </sheetView>
  </sheetViews>
  <sheetFormatPr defaultColWidth="9.00390625" defaultRowHeight="12.75"/>
  <cols>
    <col min="1" max="1" width="9.625" style="0" customWidth="1"/>
    <col min="2" max="2" width="12.875" style="0" customWidth="1"/>
    <col min="3" max="3" width="32.75390625" style="0" customWidth="1"/>
    <col min="4" max="4" width="18.375" style="0" customWidth="1"/>
    <col min="5" max="8" width="19.75390625" style="0" customWidth="1"/>
    <col min="9" max="9" width="12.00390625" style="0" customWidth="1"/>
    <col min="10" max="10" width="22.75390625" style="0" customWidth="1"/>
    <col min="11" max="12" width="24.25390625" style="0" customWidth="1"/>
    <col min="13" max="13" width="20.625" style="0" customWidth="1"/>
    <col min="14" max="14" width="27.75390625" style="0" customWidth="1"/>
    <col min="15" max="15" width="9.875" style="0" customWidth="1"/>
  </cols>
  <sheetData>
    <row r="1" spans="2:15" ht="19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O1" s="89"/>
    </row>
    <row r="2" spans="2:15" s="56" customFormat="1" ht="31.5" customHeight="1" thickBot="1">
      <c r="B2" s="90" t="s">
        <v>145</v>
      </c>
      <c r="C2" s="91"/>
      <c r="D2" s="91"/>
      <c r="E2" s="91"/>
      <c r="F2" s="91"/>
      <c r="G2" s="91"/>
      <c r="H2" s="91"/>
      <c r="I2" s="92"/>
      <c r="J2" s="92"/>
      <c r="K2" s="92"/>
      <c r="L2" s="87"/>
      <c r="O2" s="93"/>
    </row>
    <row r="3" spans="3:15" ht="21" customHeight="1" hidden="1">
      <c r="C3" s="94"/>
      <c r="D3" s="94"/>
      <c r="E3" s="94"/>
      <c r="F3" s="94"/>
      <c r="G3" s="94"/>
      <c r="H3" s="94"/>
      <c r="I3" s="95"/>
      <c r="J3" s="95"/>
      <c r="K3" s="95"/>
      <c r="L3" s="95"/>
      <c r="M3" s="94"/>
      <c r="N3" s="94"/>
      <c r="O3" s="89"/>
    </row>
    <row r="4" spans="1:15" ht="22.5" customHeight="1">
      <c r="A4" s="338" t="s">
        <v>146</v>
      </c>
      <c r="B4" s="312" t="s">
        <v>147</v>
      </c>
      <c r="C4" s="313"/>
      <c r="D4" s="318" t="s">
        <v>148</v>
      </c>
      <c r="E4" s="320" t="s">
        <v>149</v>
      </c>
      <c r="F4" s="327" t="s">
        <v>150</v>
      </c>
      <c r="G4" s="328"/>
      <c r="H4" s="329"/>
      <c r="I4" s="96"/>
      <c r="J4" s="301"/>
      <c r="K4" s="302"/>
      <c r="L4" s="302"/>
      <c r="M4" s="97"/>
      <c r="N4" s="98"/>
      <c r="O4" s="99"/>
    </row>
    <row r="5" spans="1:15" ht="15.75" customHeight="1">
      <c r="A5" s="339"/>
      <c r="B5" s="314"/>
      <c r="C5" s="315"/>
      <c r="D5" s="319"/>
      <c r="E5" s="321"/>
      <c r="F5" s="303" t="s">
        <v>72</v>
      </c>
      <c r="G5" s="101" t="s">
        <v>26</v>
      </c>
      <c r="H5" s="305" t="s">
        <v>151</v>
      </c>
      <c r="I5" s="96"/>
      <c r="J5" s="96"/>
      <c r="K5" s="96"/>
      <c r="L5" s="96"/>
      <c r="M5" s="102"/>
      <c r="N5" s="97"/>
      <c r="O5" s="99"/>
    </row>
    <row r="6" spans="1:15" ht="32.25" customHeight="1">
      <c r="A6" s="339"/>
      <c r="B6" s="314"/>
      <c r="C6" s="315"/>
      <c r="D6" s="319"/>
      <c r="E6" s="321"/>
      <c r="F6" s="304"/>
      <c r="G6" s="103" t="s">
        <v>152</v>
      </c>
      <c r="H6" s="306"/>
      <c r="I6" s="96"/>
      <c r="J6" s="96"/>
      <c r="K6" s="96"/>
      <c r="L6" s="96"/>
      <c r="M6" s="102"/>
      <c r="N6" s="97"/>
      <c r="O6" s="99"/>
    </row>
    <row r="7" spans="1:15" ht="19.5" customHeight="1">
      <c r="A7" s="339"/>
      <c r="B7" s="322">
        <v>1</v>
      </c>
      <c r="C7" s="323"/>
      <c r="D7" s="104">
        <v>2</v>
      </c>
      <c r="E7" s="105">
        <v>3</v>
      </c>
      <c r="F7" s="106">
        <v>4</v>
      </c>
      <c r="G7" s="100">
        <v>5</v>
      </c>
      <c r="H7" s="107">
        <v>6</v>
      </c>
      <c r="I7" s="108"/>
      <c r="J7" s="108"/>
      <c r="K7" s="96"/>
      <c r="L7" s="108"/>
      <c r="M7" s="98"/>
      <c r="N7" s="98"/>
      <c r="O7" s="99"/>
    </row>
    <row r="8" spans="1:140" s="113" customFormat="1" ht="24" customHeight="1">
      <c r="A8" s="339"/>
      <c r="B8" s="324" t="s">
        <v>153</v>
      </c>
      <c r="C8" s="325"/>
      <c r="D8" s="325"/>
      <c r="E8" s="325"/>
      <c r="F8" s="325"/>
      <c r="G8" s="325"/>
      <c r="H8" s="326"/>
      <c r="I8" s="109"/>
      <c r="J8" s="109"/>
      <c r="K8" s="110"/>
      <c r="L8" s="109"/>
      <c r="M8" s="111"/>
      <c r="N8" s="111"/>
      <c r="O8" s="112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</row>
    <row r="9" spans="1:140" ht="37.5" customHeight="1">
      <c r="A9" s="336" t="s">
        <v>6</v>
      </c>
      <c r="B9" s="332" t="s">
        <v>154</v>
      </c>
      <c r="C9" s="333"/>
      <c r="D9" s="334">
        <f>D11+D15</f>
        <v>1354</v>
      </c>
      <c r="E9" s="316">
        <f>F9+H9</f>
        <v>80325.09999999999</v>
      </c>
      <c r="F9" s="297">
        <f>F11+F15</f>
        <v>75011.09999999999</v>
      </c>
      <c r="G9" s="297">
        <f>G11+G15</f>
        <v>1248.9</v>
      </c>
      <c r="H9" s="307">
        <f>H11+H15</f>
        <v>5314</v>
      </c>
      <c r="I9" s="109"/>
      <c r="J9" s="109"/>
      <c r="K9" s="110"/>
      <c r="L9" s="109"/>
      <c r="M9" s="111"/>
      <c r="N9" s="111"/>
      <c r="O9" s="112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</row>
    <row r="10" spans="1:15" ht="15.75" customHeight="1" thickBot="1">
      <c r="A10" s="337"/>
      <c r="B10" s="167" t="s">
        <v>155</v>
      </c>
      <c r="C10" s="168"/>
      <c r="D10" s="335"/>
      <c r="E10" s="317"/>
      <c r="F10" s="298"/>
      <c r="G10" s="298"/>
      <c r="H10" s="308"/>
      <c r="I10" s="108"/>
      <c r="J10" s="108"/>
      <c r="K10" s="96"/>
      <c r="L10" s="108"/>
      <c r="M10" s="98"/>
      <c r="N10" s="98"/>
      <c r="O10" s="99"/>
    </row>
    <row r="11" spans="1:15" ht="34.5" customHeight="1">
      <c r="A11" s="114" t="s">
        <v>8</v>
      </c>
      <c r="B11" s="299" t="s">
        <v>156</v>
      </c>
      <c r="C11" s="300"/>
      <c r="D11" s="174">
        <f>D12+D13+D14</f>
        <v>712</v>
      </c>
      <c r="E11" s="169">
        <f>E12+E13+E14</f>
        <v>53435.6</v>
      </c>
      <c r="F11" s="170">
        <f>F12+F13+F14</f>
        <v>49886.299999999996</v>
      </c>
      <c r="G11" s="147">
        <v>997.7</v>
      </c>
      <c r="H11" s="171">
        <f>H12+H13+H14</f>
        <v>3549.3</v>
      </c>
      <c r="I11" s="108"/>
      <c r="J11" s="108"/>
      <c r="K11" s="96"/>
      <c r="L11" s="108"/>
      <c r="M11" s="98"/>
      <c r="N11" s="98"/>
      <c r="O11" s="99"/>
    </row>
    <row r="12" spans="1:15" ht="34.5" customHeight="1">
      <c r="A12" s="114" t="s">
        <v>10</v>
      </c>
      <c r="B12" s="292" t="s">
        <v>157</v>
      </c>
      <c r="C12" s="115" t="s">
        <v>158</v>
      </c>
      <c r="D12" s="148">
        <f>51+56+7</f>
        <v>114</v>
      </c>
      <c r="E12" s="116">
        <f>F12+H12</f>
        <v>16686.8</v>
      </c>
      <c r="F12" s="149">
        <v>15600.4</v>
      </c>
      <c r="G12" s="150"/>
      <c r="H12" s="162">
        <v>1086.4</v>
      </c>
      <c r="I12" s="108"/>
      <c r="J12" s="108"/>
      <c r="K12" s="96"/>
      <c r="L12" s="108"/>
      <c r="M12" s="98"/>
      <c r="N12" s="98"/>
      <c r="O12" s="99"/>
    </row>
    <row r="13" spans="1:15" ht="34.5" customHeight="1">
      <c r="A13" s="114" t="s">
        <v>13</v>
      </c>
      <c r="B13" s="293"/>
      <c r="C13" s="117" t="s">
        <v>159</v>
      </c>
      <c r="D13" s="151">
        <v>400</v>
      </c>
      <c r="E13" s="118">
        <f>F13+H13</f>
        <v>28864.9</v>
      </c>
      <c r="F13" s="152">
        <v>26945.7</v>
      </c>
      <c r="G13" s="153"/>
      <c r="H13" s="162">
        <v>1919.2</v>
      </c>
      <c r="I13" s="108"/>
      <c r="J13" s="108"/>
      <c r="K13" s="96"/>
      <c r="L13" s="108"/>
      <c r="M13" s="98"/>
      <c r="N13" s="98"/>
      <c r="O13" s="99"/>
    </row>
    <row r="14" spans="1:15" ht="34.5" customHeight="1">
      <c r="A14" s="114" t="s">
        <v>16</v>
      </c>
      <c r="B14" s="294"/>
      <c r="C14" s="115" t="s">
        <v>160</v>
      </c>
      <c r="D14" s="154">
        <f>136+11+5+46</f>
        <v>198</v>
      </c>
      <c r="E14" s="119">
        <f>F14+H14</f>
        <v>7883.9</v>
      </c>
      <c r="F14" s="155">
        <v>7340.2</v>
      </c>
      <c r="G14" s="156"/>
      <c r="H14" s="163">
        <v>543.7</v>
      </c>
      <c r="I14" s="108"/>
      <c r="J14" s="108"/>
      <c r="K14" s="96"/>
      <c r="L14" s="108"/>
      <c r="M14" s="98"/>
      <c r="N14" s="98"/>
      <c r="O14" s="99"/>
    </row>
    <row r="15" spans="1:15" ht="34.5" customHeight="1">
      <c r="A15" s="114" t="s">
        <v>18</v>
      </c>
      <c r="B15" s="295" t="s">
        <v>161</v>
      </c>
      <c r="C15" s="296"/>
      <c r="D15" s="157">
        <v>642</v>
      </c>
      <c r="E15" s="120">
        <f>F15+H15</f>
        <v>26889.5</v>
      </c>
      <c r="F15" s="172">
        <v>25124.8</v>
      </c>
      <c r="G15" s="158">
        <v>251.2</v>
      </c>
      <c r="H15" s="173">
        <v>1764.7</v>
      </c>
      <c r="I15" s="108"/>
      <c r="J15" s="108"/>
      <c r="K15" s="96"/>
      <c r="L15" s="108"/>
      <c r="M15" s="98"/>
      <c r="N15" s="98"/>
      <c r="O15" s="99"/>
    </row>
    <row r="16" spans="1:15" ht="34.5" customHeight="1" thickBot="1">
      <c r="A16" s="114" t="s">
        <v>20</v>
      </c>
      <c r="B16" s="121" t="s">
        <v>162</v>
      </c>
      <c r="C16" s="122" t="s">
        <v>163</v>
      </c>
      <c r="D16" s="159">
        <v>26</v>
      </c>
      <c r="E16" s="123">
        <f>F16+H16</f>
        <v>863.7</v>
      </c>
      <c r="F16" s="160">
        <v>804.2</v>
      </c>
      <c r="G16" s="161"/>
      <c r="H16" s="164">
        <v>59.5</v>
      </c>
      <c r="I16" s="108"/>
      <c r="J16" s="108"/>
      <c r="K16" s="96"/>
      <c r="L16" s="108"/>
      <c r="M16" s="98"/>
      <c r="N16" s="98"/>
      <c r="O16" s="99"/>
    </row>
    <row r="17" spans="1:15" ht="22.5" customHeight="1">
      <c r="A17" s="309" t="s">
        <v>146</v>
      </c>
      <c r="B17" s="312" t="s">
        <v>147</v>
      </c>
      <c r="C17" s="313"/>
      <c r="D17" s="318" t="s">
        <v>148</v>
      </c>
      <c r="E17" s="320" t="s">
        <v>149</v>
      </c>
      <c r="F17" s="327" t="s">
        <v>150</v>
      </c>
      <c r="G17" s="328"/>
      <c r="H17" s="329"/>
      <c r="I17" s="96"/>
      <c r="J17" s="301"/>
      <c r="K17" s="302"/>
      <c r="L17" s="302"/>
      <c r="M17" s="97"/>
      <c r="N17" s="98"/>
      <c r="O17" s="99"/>
    </row>
    <row r="18" spans="1:15" ht="15.75" customHeight="1">
      <c r="A18" s="310"/>
      <c r="B18" s="314"/>
      <c r="C18" s="315"/>
      <c r="D18" s="319"/>
      <c r="E18" s="321"/>
      <c r="F18" s="303" t="s">
        <v>72</v>
      </c>
      <c r="G18" s="101" t="s">
        <v>26</v>
      </c>
      <c r="H18" s="305" t="s">
        <v>151</v>
      </c>
      <c r="I18" s="96"/>
      <c r="J18" s="96"/>
      <c r="K18" s="96"/>
      <c r="L18" s="96"/>
      <c r="M18" s="102"/>
      <c r="N18" s="97"/>
      <c r="O18" s="99"/>
    </row>
    <row r="19" spans="1:15" ht="32.25" customHeight="1">
      <c r="A19" s="310"/>
      <c r="B19" s="314"/>
      <c r="C19" s="315"/>
      <c r="D19" s="319"/>
      <c r="E19" s="321"/>
      <c r="F19" s="304"/>
      <c r="G19" s="103" t="s">
        <v>152</v>
      </c>
      <c r="H19" s="306"/>
      <c r="I19" s="96"/>
      <c r="J19" s="96"/>
      <c r="K19" s="96"/>
      <c r="L19" s="96"/>
      <c r="M19" s="102"/>
      <c r="N19" s="97"/>
      <c r="O19" s="99"/>
    </row>
    <row r="20" spans="1:15" ht="19.5" customHeight="1">
      <c r="A20" s="310"/>
      <c r="B20" s="322">
        <v>1</v>
      </c>
      <c r="C20" s="323"/>
      <c r="D20" s="104">
        <v>2</v>
      </c>
      <c r="E20" s="105">
        <v>3</v>
      </c>
      <c r="F20" s="106">
        <v>4</v>
      </c>
      <c r="G20" s="100">
        <v>5</v>
      </c>
      <c r="H20" s="107">
        <v>6</v>
      </c>
      <c r="I20" s="108"/>
      <c r="J20" s="108"/>
      <c r="K20" s="96"/>
      <c r="L20" s="108"/>
      <c r="M20" s="98"/>
      <c r="N20" s="98"/>
      <c r="O20" s="99"/>
    </row>
    <row r="21" spans="1:140" s="113" customFormat="1" ht="24" customHeight="1">
      <c r="A21" s="311"/>
      <c r="B21" s="324" t="s">
        <v>202</v>
      </c>
      <c r="C21" s="325"/>
      <c r="D21" s="325"/>
      <c r="E21" s="325"/>
      <c r="F21" s="325"/>
      <c r="G21" s="325"/>
      <c r="H21" s="326"/>
      <c r="I21" s="109"/>
      <c r="J21" s="109"/>
      <c r="K21" s="110"/>
      <c r="L21" s="109"/>
      <c r="M21" s="111"/>
      <c r="N21" s="111"/>
      <c r="O21" s="112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</row>
    <row r="22" spans="1:140" ht="37.5" customHeight="1">
      <c r="A22" s="336" t="s">
        <v>6</v>
      </c>
      <c r="B22" s="332" t="s">
        <v>154</v>
      </c>
      <c r="C22" s="333"/>
      <c r="D22" s="334">
        <f>D24+D28</f>
        <v>1354</v>
      </c>
      <c r="E22" s="316">
        <f>F22+H22</f>
        <v>83506.873568</v>
      </c>
      <c r="F22" s="297">
        <f>F24+F28</f>
        <v>78192.873568</v>
      </c>
      <c r="G22" s="297">
        <f>G24+G28</f>
        <v>1302.1</v>
      </c>
      <c r="H22" s="307">
        <f>H24+H28</f>
        <v>5314</v>
      </c>
      <c r="I22" s="142"/>
      <c r="J22" s="109"/>
      <c r="K22" s="110"/>
      <c r="L22" s="109"/>
      <c r="M22" s="111"/>
      <c r="N22" s="111"/>
      <c r="O22" s="112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</row>
    <row r="23" spans="1:15" ht="15.75" customHeight="1" thickBot="1">
      <c r="A23" s="337"/>
      <c r="B23" s="167" t="s">
        <v>155</v>
      </c>
      <c r="C23" s="168"/>
      <c r="D23" s="335"/>
      <c r="E23" s="317"/>
      <c r="F23" s="298"/>
      <c r="G23" s="298"/>
      <c r="H23" s="308"/>
      <c r="I23" s="108"/>
      <c r="J23" s="108"/>
      <c r="K23" s="96"/>
      <c r="L23" s="108"/>
      <c r="M23" s="98"/>
      <c r="N23" s="98"/>
      <c r="O23" s="99"/>
    </row>
    <row r="24" spans="1:15" ht="34.5" customHeight="1">
      <c r="A24" s="114" t="s">
        <v>8</v>
      </c>
      <c r="B24" s="299" t="s">
        <v>156</v>
      </c>
      <c r="C24" s="300"/>
      <c r="D24" s="174">
        <f>D25+D26+D27</f>
        <v>712</v>
      </c>
      <c r="E24" s="169">
        <f>E25+E26+E27</f>
        <v>55575.72227</v>
      </c>
      <c r="F24" s="170">
        <f>F25+F26+F27</f>
        <v>52026.422269999995</v>
      </c>
      <c r="G24" s="147">
        <v>1040.5</v>
      </c>
      <c r="H24" s="171">
        <f>H25+H26+H27</f>
        <v>3549.3</v>
      </c>
      <c r="I24" s="108"/>
      <c r="J24" s="108"/>
      <c r="K24" s="96"/>
      <c r="L24" s="108"/>
      <c r="M24" s="98"/>
      <c r="N24" s="98"/>
      <c r="O24" s="99"/>
    </row>
    <row r="25" spans="1:15" ht="34.5" customHeight="1">
      <c r="A25" s="114" t="s">
        <v>10</v>
      </c>
      <c r="B25" s="292" t="s">
        <v>157</v>
      </c>
      <c r="C25" s="115" t="s">
        <v>158</v>
      </c>
      <c r="D25" s="148">
        <f>51+56+7</f>
        <v>114</v>
      </c>
      <c r="E25" s="116">
        <f>F25+H25</f>
        <v>17356.05716</v>
      </c>
      <c r="F25" s="149">
        <f>15600.4+(15600.4*4.29%)</f>
        <v>16269.657159999999</v>
      </c>
      <c r="G25" s="150"/>
      <c r="H25" s="162">
        <v>1086.4</v>
      </c>
      <c r="I25" s="108"/>
      <c r="J25" s="108"/>
      <c r="K25" s="96"/>
      <c r="L25" s="108"/>
      <c r="M25" s="98"/>
      <c r="N25" s="98"/>
      <c r="O25" s="99"/>
    </row>
    <row r="26" spans="1:15" ht="34.5" customHeight="1">
      <c r="A26" s="114" t="s">
        <v>13</v>
      </c>
      <c r="B26" s="293"/>
      <c r="C26" s="117" t="s">
        <v>159</v>
      </c>
      <c r="D26" s="151">
        <v>400</v>
      </c>
      <c r="E26" s="118">
        <f>F26+H26</f>
        <v>30020.87053</v>
      </c>
      <c r="F26" s="152">
        <f>26945.7+(26945.7*4.29%)</f>
        <v>28101.67053</v>
      </c>
      <c r="G26" s="153"/>
      <c r="H26" s="162">
        <v>1919.2</v>
      </c>
      <c r="I26" s="108"/>
      <c r="J26" s="108"/>
      <c r="K26" s="96"/>
      <c r="L26" s="108"/>
      <c r="M26" s="98"/>
      <c r="N26" s="98"/>
      <c r="O26" s="99"/>
    </row>
    <row r="27" spans="1:15" ht="34.5" customHeight="1">
      <c r="A27" s="114" t="s">
        <v>16</v>
      </c>
      <c r="B27" s="294"/>
      <c r="C27" s="115" t="s">
        <v>160</v>
      </c>
      <c r="D27" s="154">
        <f>136+11+5+46</f>
        <v>198</v>
      </c>
      <c r="E27" s="119">
        <f>F27+H27</f>
        <v>8198.79458</v>
      </c>
      <c r="F27" s="155">
        <f>7340.2+(7340.2*4.29%)</f>
        <v>7655.09458</v>
      </c>
      <c r="G27" s="156"/>
      <c r="H27" s="163">
        <v>543.7</v>
      </c>
      <c r="I27" s="108"/>
      <c r="J27" s="108"/>
      <c r="K27" s="96"/>
      <c r="L27" s="108"/>
      <c r="M27" s="98"/>
      <c r="N27" s="98"/>
      <c r="O27" s="99"/>
    </row>
    <row r="28" spans="1:15" ht="34.5" customHeight="1">
      <c r="A28" s="114" t="s">
        <v>18</v>
      </c>
      <c r="B28" s="295" t="s">
        <v>161</v>
      </c>
      <c r="C28" s="296"/>
      <c r="D28" s="157">
        <v>642</v>
      </c>
      <c r="E28" s="120">
        <f>F28+H28</f>
        <v>27931.151298</v>
      </c>
      <c r="F28" s="172">
        <f>25124.8+((25124.8-804.2)*4.283%)</f>
        <v>26166.451298</v>
      </c>
      <c r="G28" s="158">
        <v>261.6</v>
      </c>
      <c r="H28" s="173">
        <v>1764.7</v>
      </c>
      <c r="I28" s="108"/>
      <c r="J28" s="108"/>
      <c r="K28" s="96"/>
      <c r="L28" s="108"/>
      <c r="M28" s="98"/>
      <c r="N28" s="98"/>
      <c r="O28" s="99"/>
    </row>
    <row r="29" spans="1:15" ht="34.5" customHeight="1" thickBot="1">
      <c r="A29" s="114" t="s">
        <v>20</v>
      </c>
      <c r="B29" s="121" t="s">
        <v>162</v>
      </c>
      <c r="C29" s="122" t="s">
        <v>163</v>
      </c>
      <c r="D29" s="159">
        <v>26</v>
      </c>
      <c r="E29" s="123">
        <f>F29+H29</f>
        <v>863.7</v>
      </c>
      <c r="F29" s="160">
        <v>804.2</v>
      </c>
      <c r="G29" s="161"/>
      <c r="H29" s="164">
        <v>59.5</v>
      </c>
      <c r="I29" s="141"/>
      <c r="J29" s="108"/>
      <c r="K29" s="96"/>
      <c r="L29" s="108"/>
      <c r="M29" s="98"/>
      <c r="N29" s="98"/>
      <c r="O29" s="99"/>
    </row>
    <row r="30" spans="1:15" ht="22.5" customHeight="1">
      <c r="A30" s="309" t="s">
        <v>146</v>
      </c>
      <c r="B30" s="312" t="s">
        <v>147</v>
      </c>
      <c r="C30" s="313"/>
      <c r="D30" s="318" t="s">
        <v>148</v>
      </c>
      <c r="E30" s="320" t="s">
        <v>149</v>
      </c>
      <c r="F30" s="327" t="s">
        <v>150</v>
      </c>
      <c r="G30" s="328"/>
      <c r="H30" s="329"/>
      <c r="I30" s="96"/>
      <c r="J30" s="301"/>
      <c r="K30" s="302"/>
      <c r="L30" s="302"/>
      <c r="M30" s="97"/>
      <c r="N30" s="98"/>
      <c r="O30" s="99"/>
    </row>
    <row r="31" spans="1:15" ht="15.75" customHeight="1">
      <c r="A31" s="310"/>
      <c r="B31" s="314"/>
      <c r="C31" s="315"/>
      <c r="D31" s="319"/>
      <c r="E31" s="321"/>
      <c r="F31" s="303" t="s">
        <v>72</v>
      </c>
      <c r="G31" s="101" t="s">
        <v>26</v>
      </c>
      <c r="H31" s="305" t="s">
        <v>151</v>
      </c>
      <c r="I31" s="96"/>
      <c r="J31" s="96"/>
      <c r="K31" s="96"/>
      <c r="L31" s="96"/>
      <c r="M31" s="102"/>
      <c r="N31" s="97"/>
      <c r="O31" s="99"/>
    </row>
    <row r="32" spans="1:15" ht="32.25" customHeight="1">
      <c r="A32" s="310"/>
      <c r="B32" s="314"/>
      <c r="C32" s="315"/>
      <c r="D32" s="319"/>
      <c r="E32" s="321"/>
      <c r="F32" s="304"/>
      <c r="G32" s="103" t="s">
        <v>152</v>
      </c>
      <c r="H32" s="306"/>
      <c r="I32" s="96"/>
      <c r="J32" s="96"/>
      <c r="K32" s="96"/>
      <c r="L32" s="96"/>
      <c r="M32" s="102"/>
      <c r="N32" s="97"/>
      <c r="O32" s="99"/>
    </row>
    <row r="33" spans="1:15" ht="19.5" customHeight="1">
      <c r="A33" s="310"/>
      <c r="B33" s="322">
        <v>1</v>
      </c>
      <c r="C33" s="323"/>
      <c r="D33" s="104">
        <v>2</v>
      </c>
      <c r="E33" s="105">
        <v>3</v>
      </c>
      <c r="F33" s="106">
        <v>4</v>
      </c>
      <c r="G33" s="100">
        <v>5</v>
      </c>
      <c r="H33" s="107">
        <v>6</v>
      </c>
      <c r="I33" s="108"/>
      <c r="J33" s="108"/>
      <c r="K33" s="96"/>
      <c r="L33" s="108"/>
      <c r="M33" s="98"/>
      <c r="N33" s="98"/>
      <c r="O33" s="99"/>
    </row>
    <row r="34" spans="1:140" s="113" customFormat="1" ht="24" customHeight="1">
      <c r="A34" s="311"/>
      <c r="B34" s="324" t="s">
        <v>203</v>
      </c>
      <c r="C34" s="325"/>
      <c r="D34" s="325"/>
      <c r="E34" s="325"/>
      <c r="F34" s="325"/>
      <c r="G34" s="325"/>
      <c r="H34" s="326"/>
      <c r="I34" s="109"/>
      <c r="J34" s="109"/>
      <c r="K34" s="110"/>
      <c r="L34" s="109"/>
      <c r="M34" s="111"/>
      <c r="N34" s="111"/>
      <c r="O34" s="112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</row>
    <row r="35" spans="1:140" ht="37.5" customHeight="1">
      <c r="A35" s="330" t="s">
        <v>6</v>
      </c>
      <c r="B35" s="332" t="s">
        <v>154</v>
      </c>
      <c r="C35" s="333"/>
      <c r="D35" s="334">
        <f>D37+D41</f>
        <v>1323</v>
      </c>
      <c r="E35" s="316">
        <f>F35+H35</f>
        <v>83722.5</v>
      </c>
      <c r="F35" s="297">
        <f>F37+F41</f>
        <v>78408.5</v>
      </c>
      <c r="G35" s="297">
        <f>G37+G41</f>
        <v>1244.1</v>
      </c>
      <c r="H35" s="307">
        <f>H37+H41</f>
        <v>5314</v>
      </c>
      <c r="I35" s="142"/>
      <c r="J35" s="142"/>
      <c r="K35" s="110"/>
      <c r="L35" s="109"/>
      <c r="M35" s="111"/>
      <c r="N35" s="111"/>
      <c r="O35" s="112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</row>
    <row r="36" spans="1:15" ht="15.75" customHeight="1" thickBot="1">
      <c r="A36" s="331"/>
      <c r="B36" s="167" t="s">
        <v>155</v>
      </c>
      <c r="C36" s="168"/>
      <c r="D36" s="335"/>
      <c r="E36" s="317"/>
      <c r="F36" s="298"/>
      <c r="G36" s="298"/>
      <c r="H36" s="308"/>
      <c r="I36" s="108"/>
      <c r="J36" s="108"/>
      <c r="K36" s="96"/>
      <c r="L36" s="108"/>
      <c r="M36" s="98"/>
      <c r="N36" s="98"/>
      <c r="O36" s="99"/>
    </row>
    <row r="37" spans="1:15" ht="34.5" customHeight="1">
      <c r="A37" s="114" t="s">
        <v>8</v>
      </c>
      <c r="B37" s="299" t="s">
        <v>156</v>
      </c>
      <c r="C37" s="300"/>
      <c r="D37" s="174">
        <f>D38+D39+D40</f>
        <v>699</v>
      </c>
      <c r="E37" s="169">
        <f>E38+E39+E40</f>
        <v>56970.8</v>
      </c>
      <c r="F37" s="170">
        <f>F38+F39+F40</f>
        <v>53421.5</v>
      </c>
      <c r="G37" s="147">
        <v>974.8</v>
      </c>
      <c r="H37" s="171">
        <f>H38+H39+H40</f>
        <v>3549.3</v>
      </c>
      <c r="I37" s="108"/>
      <c r="J37" s="108"/>
      <c r="K37" s="96"/>
      <c r="L37" s="108"/>
      <c r="M37" s="98"/>
      <c r="N37" s="98"/>
      <c r="O37" s="99"/>
    </row>
    <row r="38" spans="1:15" ht="34.5" customHeight="1">
      <c r="A38" s="114" t="s">
        <v>10</v>
      </c>
      <c r="B38" s="292" t="s">
        <v>157</v>
      </c>
      <c r="C38" s="115" t="s">
        <v>158</v>
      </c>
      <c r="D38" s="148">
        <v>120</v>
      </c>
      <c r="E38" s="116">
        <f>F38+H38</f>
        <v>17417.5</v>
      </c>
      <c r="F38" s="149">
        <v>16331.1</v>
      </c>
      <c r="G38" s="150"/>
      <c r="H38" s="162">
        <v>1086.4</v>
      </c>
      <c r="I38" s="108"/>
      <c r="J38" s="183"/>
      <c r="K38" s="96"/>
      <c r="L38" s="108"/>
      <c r="M38" s="98"/>
      <c r="N38" s="98"/>
      <c r="O38" s="99"/>
    </row>
    <row r="39" spans="1:15" ht="34.5" customHeight="1">
      <c r="A39" s="114" t="s">
        <v>13</v>
      </c>
      <c r="B39" s="293"/>
      <c r="C39" s="117" t="s">
        <v>159</v>
      </c>
      <c r="D39" s="151">
        <v>419</v>
      </c>
      <c r="E39" s="118">
        <f>F39+H39</f>
        <v>31113.8</v>
      </c>
      <c r="F39" s="152">
        <v>29194.6</v>
      </c>
      <c r="G39" s="153"/>
      <c r="H39" s="162">
        <v>1919.2</v>
      </c>
      <c r="I39" s="108"/>
      <c r="J39" s="108"/>
      <c r="K39" s="96"/>
      <c r="L39" s="108"/>
      <c r="M39" s="98"/>
      <c r="N39" s="98"/>
      <c r="O39" s="99"/>
    </row>
    <row r="40" spans="1:15" ht="34.5" customHeight="1">
      <c r="A40" s="114" t="s">
        <v>16</v>
      </c>
      <c r="B40" s="294"/>
      <c r="C40" s="115" t="s">
        <v>160</v>
      </c>
      <c r="D40" s="154">
        <v>160</v>
      </c>
      <c r="E40" s="119">
        <f>F40+H40</f>
        <v>8439.5</v>
      </c>
      <c r="F40" s="155">
        <v>7895.8</v>
      </c>
      <c r="G40" s="156"/>
      <c r="H40" s="163">
        <v>543.7</v>
      </c>
      <c r="I40" s="108"/>
      <c r="J40" s="108"/>
      <c r="K40" s="96"/>
      <c r="L40" s="108"/>
      <c r="M40" s="98"/>
      <c r="N40" s="98"/>
      <c r="O40" s="99"/>
    </row>
    <row r="41" spans="1:15" ht="34.5" customHeight="1">
      <c r="A41" s="114" t="s">
        <v>18</v>
      </c>
      <c r="B41" s="295" t="s">
        <v>161</v>
      </c>
      <c r="C41" s="296"/>
      <c r="D41" s="157">
        <v>624</v>
      </c>
      <c r="E41" s="120">
        <f>F41+H41</f>
        <v>26751.7</v>
      </c>
      <c r="F41" s="172">
        <v>24987</v>
      </c>
      <c r="G41" s="158">
        <v>269.3</v>
      </c>
      <c r="H41" s="173">
        <v>1764.7</v>
      </c>
      <c r="I41" s="108"/>
      <c r="J41" s="108"/>
      <c r="K41" s="96"/>
      <c r="L41" s="108"/>
      <c r="M41" s="98"/>
      <c r="N41" s="98"/>
      <c r="O41" s="99"/>
    </row>
    <row r="42" spans="1:15" ht="34.5" customHeight="1" thickBot="1">
      <c r="A42" s="114" t="s">
        <v>20</v>
      </c>
      <c r="B42" s="121" t="s">
        <v>162</v>
      </c>
      <c r="C42" s="122" t="s">
        <v>163</v>
      </c>
      <c r="D42" s="159">
        <v>26</v>
      </c>
      <c r="E42" s="123">
        <f>F42+H42</f>
        <v>938.8</v>
      </c>
      <c r="F42" s="160">
        <f>368+11.7+483.8+15.8</f>
        <v>879.3</v>
      </c>
      <c r="G42" s="161"/>
      <c r="H42" s="164">
        <f>34.5+25</f>
        <v>59.5</v>
      </c>
      <c r="I42" s="141"/>
      <c r="J42" s="108"/>
      <c r="K42" s="96"/>
      <c r="L42" s="108"/>
      <c r="M42" s="98"/>
      <c r="N42" s="98"/>
      <c r="O42" s="99"/>
    </row>
    <row r="43" spans="1:15" ht="22.5" customHeight="1" hidden="1">
      <c r="A43" s="309" t="s">
        <v>146</v>
      </c>
      <c r="B43" s="312" t="s">
        <v>147</v>
      </c>
      <c r="C43" s="313"/>
      <c r="D43" s="318" t="s">
        <v>148</v>
      </c>
      <c r="E43" s="320" t="s">
        <v>149</v>
      </c>
      <c r="F43" s="327" t="s">
        <v>150</v>
      </c>
      <c r="G43" s="328"/>
      <c r="H43" s="329"/>
      <c r="I43" s="96"/>
      <c r="J43" s="301"/>
      <c r="K43" s="302"/>
      <c r="L43" s="302"/>
      <c r="M43" s="97"/>
      <c r="N43" s="98"/>
      <c r="O43" s="99"/>
    </row>
    <row r="44" spans="1:15" ht="15.75" customHeight="1" hidden="1">
      <c r="A44" s="310"/>
      <c r="B44" s="314"/>
      <c r="C44" s="315"/>
      <c r="D44" s="319"/>
      <c r="E44" s="321"/>
      <c r="F44" s="303" t="s">
        <v>72</v>
      </c>
      <c r="G44" s="101" t="s">
        <v>26</v>
      </c>
      <c r="H44" s="305" t="s">
        <v>151</v>
      </c>
      <c r="I44" s="96"/>
      <c r="J44" s="96"/>
      <c r="K44" s="96"/>
      <c r="L44" s="96"/>
      <c r="M44" s="102"/>
      <c r="N44" s="97"/>
      <c r="O44" s="99"/>
    </row>
    <row r="45" spans="1:15" ht="32.25" customHeight="1" hidden="1">
      <c r="A45" s="310"/>
      <c r="B45" s="314"/>
      <c r="C45" s="315"/>
      <c r="D45" s="319"/>
      <c r="E45" s="321"/>
      <c r="F45" s="304"/>
      <c r="G45" s="103" t="s">
        <v>152</v>
      </c>
      <c r="H45" s="306"/>
      <c r="I45" s="96"/>
      <c r="J45" s="96"/>
      <c r="K45" s="96"/>
      <c r="L45" s="96"/>
      <c r="M45" s="102"/>
      <c r="N45" s="97"/>
      <c r="O45" s="99"/>
    </row>
    <row r="46" spans="1:15" ht="19.5" customHeight="1" hidden="1">
      <c r="A46" s="310"/>
      <c r="B46" s="322">
        <v>1</v>
      </c>
      <c r="C46" s="323"/>
      <c r="D46" s="104">
        <v>2</v>
      </c>
      <c r="E46" s="105">
        <v>3</v>
      </c>
      <c r="F46" s="106">
        <v>4</v>
      </c>
      <c r="G46" s="100">
        <v>5</v>
      </c>
      <c r="H46" s="107">
        <v>6</v>
      </c>
      <c r="I46" s="108"/>
      <c r="J46" s="108"/>
      <c r="K46" s="96"/>
      <c r="L46" s="108"/>
      <c r="M46" s="98"/>
      <c r="N46" s="98"/>
      <c r="O46" s="99"/>
    </row>
    <row r="47" spans="1:140" s="113" customFormat="1" ht="24" customHeight="1" hidden="1">
      <c r="A47" s="311"/>
      <c r="B47" s="324" t="s">
        <v>204</v>
      </c>
      <c r="C47" s="325"/>
      <c r="D47" s="325"/>
      <c r="E47" s="325"/>
      <c r="F47" s="325"/>
      <c r="G47" s="325"/>
      <c r="H47" s="326"/>
      <c r="I47" s="109"/>
      <c r="J47" s="109"/>
      <c r="K47" s="110"/>
      <c r="L47" s="109"/>
      <c r="M47" s="111"/>
      <c r="N47" s="111"/>
      <c r="O47" s="112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</row>
    <row r="48" spans="1:140" ht="37.5" customHeight="1" hidden="1">
      <c r="A48" s="330" t="s">
        <v>6</v>
      </c>
      <c r="B48" s="332" t="s">
        <v>154</v>
      </c>
      <c r="C48" s="333"/>
      <c r="D48" s="334">
        <f>D50+D54</f>
        <v>1323</v>
      </c>
      <c r="E48" s="316">
        <f>F48+H48</f>
        <v>83722.5</v>
      </c>
      <c r="F48" s="297">
        <f>F50+F54</f>
        <v>78408.5</v>
      </c>
      <c r="G48" s="297">
        <f>G50+G54</f>
        <v>1244.1</v>
      </c>
      <c r="H48" s="307">
        <f>H50+H54</f>
        <v>5314</v>
      </c>
      <c r="I48" s="142"/>
      <c r="J48" s="109"/>
      <c r="K48" s="110"/>
      <c r="L48" s="109"/>
      <c r="M48" s="111"/>
      <c r="N48" s="111"/>
      <c r="O48" s="112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</row>
    <row r="49" spans="1:15" ht="15.75" customHeight="1" hidden="1" thickBot="1">
      <c r="A49" s="331"/>
      <c r="B49" s="167" t="s">
        <v>155</v>
      </c>
      <c r="C49" s="168"/>
      <c r="D49" s="335"/>
      <c r="E49" s="317"/>
      <c r="F49" s="298"/>
      <c r="G49" s="298"/>
      <c r="H49" s="308"/>
      <c r="I49" s="108"/>
      <c r="J49" s="108"/>
      <c r="K49" s="96"/>
      <c r="L49" s="108"/>
      <c r="M49" s="98"/>
      <c r="N49" s="98"/>
      <c r="O49" s="99"/>
    </row>
    <row r="50" spans="1:15" ht="34.5" customHeight="1" hidden="1">
      <c r="A50" s="114" t="s">
        <v>8</v>
      </c>
      <c r="B50" s="299" t="s">
        <v>156</v>
      </c>
      <c r="C50" s="300"/>
      <c r="D50" s="174">
        <f>D51+D52+D53</f>
        <v>699</v>
      </c>
      <c r="E50" s="169">
        <f>E51+E52+E53</f>
        <v>56970.8</v>
      </c>
      <c r="F50" s="170">
        <f>F51+F52+F53</f>
        <v>53421.5</v>
      </c>
      <c r="G50" s="147">
        <v>974.8</v>
      </c>
      <c r="H50" s="171">
        <f>H51+H52+H53</f>
        <v>3549.3</v>
      </c>
      <c r="I50" s="108"/>
      <c r="J50" s="108"/>
      <c r="K50" s="96"/>
      <c r="L50" s="108"/>
      <c r="M50" s="98"/>
      <c r="N50" s="98"/>
      <c r="O50" s="99"/>
    </row>
    <row r="51" spans="1:15" ht="34.5" customHeight="1" hidden="1">
      <c r="A51" s="114" t="s">
        <v>10</v>
      </c>
      <c r="B51" s="292" t="s">
        <v>157</v>
      </c>
      <c r="C51" s="115" t="s">
        <v>158</v>
      </c>
      <c r="D51" s="148">
        <v>120</v>
      </c>
      <c r="E51" s="116">
        <f>F51+H51</f>
        <v>17417.5</v>
      </c>
      <c r="F51" s="149">
        <v>16331.1</v>
      </c>
      <c r="G51" s="150"/>
      <c r="H51" s="162">
        <v>1086.4</v>
      </c>
      <c r="I51" s="108"/>
      <c r="J51" s="108"/>
      <c r="K51" s="96"/>
      <c r="L51" s="108"/>
      <c r="M51" s="98"/>
      <c r="N51" s="98"/>
      <c r="O51" s="99"/>
    </row>
    <row r="52" spans="1:15" ht="34.5" customHeight="1" hidden="1">
      <c r="A52" s="114" t="s">
        <v>13</v>
      </c>
      <c r="B52" s="293"/>
      <c r="C52" s="117" t="s">
        <v>159</v>
      </c>
      <c r="D52" s="151">
        <v>419</v>
      </c>
      <c r="E52" s="118">
        <f>F52+H52</f>
        <v>31113.8</v>
      </c>
      <c r="F52" s="152">
        <v>29194.6</v>
      </c>
      <c r="G52" s="153"/>
      <c r="H52" s="162">
        <v>1919.2</v>
      </c>
      <c r="I52" s="108"/>
      <c r="J52" s="108"/>
      <c r="K52" s="96"/>
      <c r="L52" s="108"/>
      <c r="M52" s="98"/>
      <c r="N52" s="98"/>
      <c r="O52" s="99"/>
    </row>
    <row r="53" spans="1:15" ht="34.5" customHeight="1" hidden="1">
      <c r="A53" s="114" t="s">
        <v>16</v>
      </c>
      <c r="B53" s="294"/>
      <c r="C53" s="115" t="s">
        <v>160</v>
      </c>
      <c r="D53" s="154">
        <v>160</v>
      </c>
      <c r="E53" s="119">
        <f>F53+H53</f>
        <v>8439.5</v>
      </c>
      <c r="F53" s="155">
        <v>7895.8</v>
      </c>
      <c r="G53" s="156"/>
      <c r="H53" s="163">
        <v>543.7</v>
      </c>
      <c r="I53" s="108"/>
      <c r="J53" s="108"/>
      <c r="K53" s="96"/>
      <c r="L53" s="108"/>
      <c r="M53" s="98"/>
      <c r="N53" s="98"/>
      <c r="O53" s="99"/>
    </row>
    <row r="54" spans="1:15" ht="34.5" customHeight="1" hidden="1">
      <c r="A54" s="114" t="s">
        <v>18</v>
      </c>
      <c r="B54" s="295" t="s">
        <v>161</v>
      </c>
      <c r="C54" s="296"/>
      <c r="D54" s="157">
        <v>624</v>
      </c>
      <c r="E54" s="120">
        <f>F54+H54</f>
        <v>26751.7</v>
      </c>
      <c r="F54" s="172">
        <v>24987</v>
      </c>
      <c r="G54" s="158">
        <v>269.3</v>
      </c>
      <c r="H54" s="173">
        <v>1764.7</v>
      </c>
      <c r="I54" s="108"/>
      <c r="J54" s="108"/>
      <c r="K54" s="96"/>
      <c r="L54" s="108"/>
      <c r="M54" s="98"/>
      <c r="N54" s="98"/>
      <c r="O54" s="99"/>
    </row>
    <row r="55" spans="1:15" ht="34.5" customHeight="1" hidden="1" thickBot="1">
      <c r="A55" s="114" t="s">
        <v>20</v>
      </c>
      <c r="B55" s="121" t="s">
        <v>162</v>
      </c>
      <c r="C55" s="122" t="s">
        <v>163</v>
      </c>
      <c r="D55" s="159">
        <v>26</v>
      </c>
      <c r="E55" s="123">
        <f>F55+H55</f>
        <v>938.8</v>
      </c>
      <c r="F55" s="160">
        <f>368+11.7+483.8+15.8</f>
        <v>879.3</v>
      </c>
      <c r="G55" s="161"/>
      <c r="H55" s="164">
        <f>34.5+25</f>
        <v>59.5</v>
      </c>
      <c r="I55" s="141"/>
      <c r="J55" s="108"/>
      <c r="K55" s="96"/>
      <c r="L55" s="108"/>
      <c r="M55" s="98"/>
      <c r="N55" s="98"/>
      <c r="O55" s="99"/>
    </row>
    <row r="56" spans="2:14" ht="15.75" hidden="1">
      <c r="B56" s="3"/>
      <c r="C56" s="95"/>
      <c r="D56" s="95"/>
      <c r="E56" s="124"/>
      <c r="F56" s="124"/>
      <c r="G56" s="124"/>
      <c r="H56" s="124"/>
      <c r="I56" s="95"/>
      <c r="J56" s="95"/>
      <c r="K56" s="95"/>
      <c r="L56" s="95"/>
      <c r="M56" s="94"/>
      <c r="N56" s="94"/>
    </row>
    <row r="57" spans="2:14" ht="15.75" hidden="1">
      <c r="B57" s="3"/>
      <c r="C57" s="95"/>
      <c r="D57" s="95"/>
      <c r="E57" s="124"/>
      <c r="F57" s="124"/>
      <c r="G57" s="124"/>
      <c r="H57" s="124"/>
      <c r="I57" s="95"/>
      <c r="J57" s="95"/>
      <c r="K57" s="95"/>
      <c r="L57" s="95"/>
      <c r="M57" s="94"/>
      <c r="N57" s="94"/>
    </row>
    <row r="58" spans="2:14" ht="15.75">
      <c r="B58" s="3"/>
      <c r="C58" s="95"/>
      <c r="D58" s="95"/>
      <c r="E58" s="124"/>
      <c r="F58" s="124"/>
      <c r="G58" s="95"/>
      <c r="H58" s="95"/>
      <c r="I58" s="95"/>
      <c r="J58" s="95"/>
      <c r="K58" s="95"/>
      <c r="L58" s="95"/>
      <c r="M58" s="94"/>
      <c r="N58" s="94"/>
    </row>
    <row r="59" spans="2:14" ht="15.75" customHeight="1">
      <c r="B59" s="125" t="s">
        <v>164</v>
      </c>
      <c r="C59" s="94"/>
      <c r="D59" s="94"/>
      <c r="E59" s="94"/>
      <c r="F59" s="94"/>
      <c r="G59" s="94"/>
      <c r="H59" s="94"/>
      <c r="I59" s="95"/>
      <c r="J59" s="95"/>
      <c r="K59" s="95"/>
      <c r="L59" s="95"/>
      <c r="M59" s="94"/>
      <c r="N59" s="94"/>
    </row>
    <row r="60" spans="2:14" ht="15.75">
      <c r="B60" s="126" t="s">
        <v>165</v>
      </c>
      <c r="C60" s="94"/>
      <c r="D60" s="94"/>
      <c r="E60" s="94"/>
      <c r="F60" s="94"/>
      <c r="G60" s="94"/>
      <c r="H60" s="94"/>
      <c r="I60" s="95"/>
      <c r="J60" s="95"/>
      <c r="K60" s="95"/>
      <c r="L60" s="95"/>
      <c r="M60" s="94"/>
      <c r="N60" s="94"/>
    </row>
    <row r="61" spans="2:12" ht="15.75">
      <c r="B61" s="126" t="s">
        <v>166</v>
      </c>
      <c r="I61" s="3"/>
      <c r="J61" s="3"/>
      <c r="K61" s="3"/>
      <c r="L61" s="3"/>
    </row>
    <row r="62" spans="2:12" ht="15.75">
      <c r="B62" s="126" t="s">
        <v>167</v>
      </c>
      <c r="I62" s="3"/>
      <c r="J62" s="3"/>
      <c r="K62" s="3"/>
      <c r="L62" s="3"/>
    </row>
    <row r="63" spans="9:12" ht="12.75">
      <c r="I63" s="3"/>
      <c r="J63" s="3"/>
      <c r="K63" s="3"/>
      <c r="L63" s="3"/>
    </row>
    <row r="64" spans="9:12" ht="12.75">
      <c r="I64" s="3"/>
      <c r="J64" s="3"/>
      <c r="K64" s="3"/>
      <c r="L64" s="3"/>
    </row>
    <row r="65" spans="9:12" ht="12.75">
      <c r="I65" s="3"/>
      <c r="J65" s="3"/>
      <c r="K65" s="3"/>
      <c r="L65" s="3"/>
    </row>
    <row r="66" spans="9:12" ht="12.75">
      <c r="I66" s="3"/>
      <c r="J66" s="3"/>
      <c r="K66" s="3"/>
      <c r="L66" s="3"/>
    </row>
    <row r="67" spans="9:12" ht="12.75">
      <c r="I67" s="3"/>
      <c r="J67" s="3"/>
      <c r="K67" s="3"/>
      <c r="L67" s="3"/>
    </row>
    <row r="68" spans="9:12" ht="12.75">
      <c r="I68" s="3"/>
      <c r="J68" s="3"/>
      <c r="K68" s="3"/>
      <c r="L68" s="3"/>
    </row>
    <row r="69" spans="9:12" ht="12.75">
      <c r="I69" s="3"/>
      <c r="J69" s="3"/>
      <c r="K69" s="3"/>
      <c r="L69" s="3"/>
    </row>
    <row r="70" spans="9:12" ht="12.75">
      <c r="I70" s="3"/>
      <c r="J70" s="3"/>
      <c r="K70" s="3"/>
      <c r="L70" s="3"/>
    </row>
    <row r="71" spans="9:12" ht="12.75">
      <c r="I71" s="3"/>
      <c r="J71" s="3"/>
      <c r="K71" s="3"/>
      <c r="L71" s="3"/>
    </row>
    <row r="72" spans="9:12" ht="12.75">
      <c r="I72" s="3"/>
      <c r="J72" s="3"/>
      <c r="K72" s="3"/>
      <c r="L72" s="3"/>
    </row>
    <row r="73" spans="9:12" ht="12.75">
      <c r="I73" s="3"/>
      <c r="J73" s="3"/>
      <c r="K73" s="3"/>
      <c r="L73" s="3"/>
    </row>
    <row r="74" spans="9:12" ht="12.75">
      <c r="I74" s="3"/>
      <c r="J74" s="3"/>
      <c r="K74" s="3"/>
      <c r="L74" s="3"/>
    </row>
    <row r="75" spans="9:12" ht="12.75">
      <c r="I75" s="3"/>
      <c r="J75" s="3"/>
      <c r="K75" s="3"/>
      <c r="L75" s="3"/>
    </row>
  </sheetData>
  <sheetProtection/>
  <mergeCells count="80">
    <mergeCell ref="E48:E49"/>
    <mergeCell ref="B51:B53"/>
    <mergeCell ref="B54:C54"/>
    <mergeCell ref="F48:F49"/>
    <mergeCell ref="B50:C50"/>
    <mergeCell ref="A48:A49"/>
    <mergeCell ref="B48:C48"/>
    <mergeCell ref="D48:D49"/>
    <mergeCell ref="J43:L43"/>
    <mergeCell ref="F44:F45"/>
    <mergeCell ref="H44:H45"/>
    <mergeCell ref="H48:H49"/>
    <mergeCell ref="G48:G49"/>
    <mergeCell ref="A43:A47"/>
    <mergeCell ref="B43:C45"/>
    <mergeCell ref="D43:D45"/>
    <mergeCell ref="E43:E45"/>
    <mergeCell ref="B46:C46"/>
    <mergeCell ref="B47:H47"/>
    <mergeCell ref="F43:H43"/>
    <mergeCell ref="B20:C20"/>
    <mergeCell ref="A4:A8"/>
    <mergeCell ref="B4:C6"/>
    <mergeCell ref="D4:D6"/>
    <mergeCell ref="B7:C7"/>
    <mergeCell ref="B8:H8"/>
    <mergeCell ref="E17:E19"/>
    <mergeCell ref="F17:H17"/>
    <mergeCell ref="B24:C24"/>
    <mergeCell ref="B25:B27"/>
    <mergeCell ref="B28:C28"/>
    <mergeCell ref="F22:F23"/>
    <mergeCell ref="G22:G23"/>
    <mergeCell ref="H22:H23"/>
    <mergeCell ref="A22:A23"/>
    <mergeCell ref="B22:C22"/>
    <mergeCell ref="D22:D23"/>
    <mergeCell ref="E22:E23"/>
    <mergeCell ref="F4:H4"/>
    <mergeCell ref="F5:F6"/>
    <mergeCell ref="F18:F19"/>
    <mergeCell ref="H18:H19"/>
    <mergeCell ref="J17:L17"/>
    <mergeCell ref="A17:A21"/>
    <mergeCell ref="B11:C11"/>
    <mergeCell ref="B12:B14"/>
    <mergeCell ref="B15:C15"/>
    <mergeCell ref="B21:H21"/>
    <mergeCell ref="B17:C19"/>
    <mergeCell ref="D17:D19"/>
    <mergeCell ref="J4:L4"/>
    <mergeCell ref="H5:H6"/>
    <mergeCell ref="A9:A10"/>
    <mergeCell ref="B9:C9"/>
    <mergeCell ref="D9:D10"/>
    <mergeCell ref="E9:E10"/>
    <mergeCell ref="F9:F10"/>
    <mergeCell ref="G9:G10"/>
    <mergeCell ref="H9:H10"/>
    <mergeCell ref="E4:E6"/>
    <mergeCell ref="A30:A34"/>
    <mergeCell ref="B30:C32"/>
    <mergeCell ref="E35:E36"/>
    <mergeCell ref="D30:D32"/>
    <mergeCell ref="E30:E32"/>
    <mergeCell ref="B33:C33"/>
    <mergeCell ref="B34:H34"/>
    <mergeCell ref="F30:H30"/>
    <mergeCell ref="A35:A36"/>
    <mergeCell ref="B35:C35"/>
    <mergeCell ref="B38:B40"/>
    <mergeCell ref="B41:C41"/>
    <mergeCell ref="F35:F36"/>
    <mergeCell ref="B37:C37"/>
    <mergeCell ref="J30:L30"/>
    <mergeCell ref="F31:F32"/>
    <mergeCell ref="H31:H32"/>
    <mergeCell ref="H35:H36"/>
    <mergeCell ref="G35:G36"/>
    <mergeCell ref="D35:D36"/>
  </mergeCells>
  <printOptions/>
  <pageMargins left="0.56" right="0.52" top="0.46" bottom="0.23" header="0.5" footer="0.32"/>
  <pageSetup fitToHeight="1" fitToWidth="1" horizontalDpi="600" verticalDpi="600" orientation="portrait" paperSize="9" scale="39" r:id="rId1"/>
  <headerFooter alignWithMargins="0">
    <oddFooter>&amp;C&amp;"Century,Normalny"&amp;12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D29" sqref="D29"/>
    </sheetView>
  </sheetViews>
  <sheetFormatPr defaultColWidth="9.00390625" defaultRowHeight="12.75"/>
  <cols>
    <col min="3" max="3" width="42.375" style="0" customWidth="1"/>
    <col min="4" max="4" width="5.625" style="0" customWidth="1"/>
    <col min="5" max="5" width="10.75390625" style="0" customWidth="1"/>
    <col min="6" max="6" width="12.375" style="0" customWidth="1"/>
    <col min="7" max="7" width="13.875" style="0" customWidth="1"/>
    <col min="8" max="8" width="13.125" style="0" customWidth="1"/>
  </cols>
  <sheetData>
    <row r="1" spans="1:12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9:12" ht="12.75" hidden="1">
      <c r="I2" s="3"/>
      <c r="J2" s="3"/>
      <c r="K2" s="3"/>
      <c r="L2" s="3"/>
    </row>
    <row r="3" spans="1:12" ht="12.75" hidden="1">
      <c r="A3" s="47"/>
      <c r="B3" s="47"/>
      <c r="C3" s="8"/>
      <c r="D3" s="8"/>
      <c r="E3" s="9"/>
      <c r="I3" s="3"/>
      <c r="J3" s="3"/>
      <c r="K3" s="3"/>
      <c r="L3" s="3"/>
    </row>
    <row r="4" spans="1:12" s="56" customFormat="1" ht="31.5" customHeight="1">
      <c r="A4" s="340" t="s">
        <v>168</v>
      </c>
      <c r="B4" s="340"/>
      <c r="C4" s="340"/>
      <c r="D4" s="340"/>
      <c r="E4" s="340"/>
      <c r="I4" s="87"/>
      <c r="J4" s="87"/>
      <c r="K4" s="87"/>
      <c r="L4" s="87"/>
    </row>
    <row r="5" spans="1:12" ht="8.25" customHeight="1" thickBot="1">
      <c r="A5" s="127"/>
      <c r="B5" s="127"/>
      <c r="C5" s="127"/>
      <c r="D5" s="127"/>
      <c r="E5" s="127"/>
      <c r="I5" s="3"/>
      <c r="J5" s="3"/>
      <c r="K5" s="3"/>
      <c r="L5" s="3"/>
    </row>
    <row r="6" spans="1:12" ht="16.5" customHeight="1">
      <c r="A6" s="250" t="s">
        <v>4</v>
      </c>
      <c r="B6" s="251"/>
      <c r="C6" s="251"/>
      <c r="D6" s="251"/>
      <c r="E6" s="341" t="s">
        <v>169</v>
      </c>
      <c r="F6" s="353" t="s">
        <v>205</v>
      </c>
      <c r="G6" s="347" t="s">
        <v>206</v>
      </c>
      <c r="H6" s="347" t="s">
        <v>207</v>
      </c>
      <c r="I6" s="3"/>
      <c r="J6" s="3"/>
      <c r="K6" s="3"/>
      <c r="L6" s="3"/>
    </row>
    <row r="7" spans="1:12" ht="12.75" customHeight="1">
      <c r="A7" s="252"/>
      <c r="B7" s="253"/>
      <c r="C7" s="253"/>
      <c r="D7" s="253"/>
      <c r="E7" s="342"/>
      <c r="F7" s="354"/>
      <c r="G7" s="348"/>
      <c r="H7" s="348"/>
      <c r="I7" s="3"/>
      <c r="J7" s="3"/>
      <c r="K7" s="3"/>
      <c r="L7" s="3"/>
    </row>
    <row r="8" spans="1:12" ht="14.25" customHeight="1">
      <c r="A8" s="254">
        <v>1</v>
      </c>
      <c r="B8" s="255"/>
      <c r="C8" s="255"/>
      <c r="D8" s="255"/>
      <c r="E8" s="60">
        <v>2</v>
      </c>
      <c r="F8" s="128">
        <v>3</v>
      </c>
      <c r="G8" s="128">
        <v>4</v>
      </c>
      <c r="H8" s="128">
        <v>5</v>
      </c>
      <c r="I8" s="3"/>
      <c r="J8" s="3"/>
      <c r="K8" s="3"/>
      <c r="L8" s="3"/>
    </row>
    <row r="9" spans="1:12" ht="27.75" customHeight="1">
      <c r="A9" s="344" t="s">
        <v>170</v>
      </c>
      <c r="B9" s="345"/>
      <c r="C9" s="345"/>
      <c r="D9" s="129" t="s">
        <v>6</v>
      </c>
      <c r="E9" s="103" t="s">
        <v>171</v>
      </c>
      <c r="F9" s="130">
        <f>F10+F12</f>
        <v>20112</v>
      </c>
      <c r="G9" s="130">
        <f>G10+G12</f>
        <v>20112</v>
      </c>
      <c r="H9" s="130">
        <f>H10+H12</f>
        <v>20112</v>
      </c>
      <c r="I9" s="3"/>
      <c r="J9" s="3"/>
      <c r="K9" s="3"/>
      <c r="L9" s="3"/>
    </row>
    <row r="10" spans="1:12" ht="27.75" customHeight="1">
      <c r="A10" s="344" t="s">
        <v>11</v>
      </c>
      <c r="B10" s="345" t="s">
        <v>172</v>
      </c>
      <c r="C10" s="345"/>
      <c r="D10" s="129" t="s">
        <v>8</v>
      </c>
      <c r="E10" s="103" t="s">
        <v>171</v>
      </c>
      <c r="F10" s="131">
        <v>10273</v>
      </c>
      <c r="G10" s="131">
        <v>10273</v>
      </c>
      <c r="H10" s="131">
        <v>10273</v>
      </c>
      <c r="I10" s="3"/>
      <c r="J10" s="184"/>
      <c r="K10" s="3"/>
      <c r="L10" s="3"/>
    </row>
    <row r="11" spans="1:12" ht="27.75" customHeight="1">
      <c r="A11" s="344"/>
      <c r="B11" s="132" t="s">
        <v>26</v>
      </c>
      <c r="C11" s="133" t="s">
        <v>173</v>
      </c>
      <c r="D11" s="129" t="s">
        <v>10</v>
      </c>
      <c r="E11" s="103" t="s">
        <v>171</v>
      </c>
      <c r="F11" s="131">
        <v>2280</v>
      </c>
      <c r="G11" s="131">
        <v>2280</v>
      </c>
      <c r="H11" s="131">
        <v>2280</v>
      </c>
      <c r="I11" s="3"/>
      <c r="J11" s="3"/>
      <c r="K11" s="3"/>
      <c r="L11" s="3"/>
    </row>
    <row r="12" spans="1:12" ht="27.75" customHeight="1">
      <c r="A12" s="344"/>
      <c r="B12" s="345" t="s">
        <v>174</v>
      </c>
      <c r="C12" s="345"/>
      <c r="D12" s="129" t="s">
        <v>13</v>
      </c>
      <c r="E12" s="103" t="s">
        <v>171</v>
      </c>
      <c r="F12" s="131">
        <v>9839</v>
      </c>
      <c r="G12" s="131">
        <v>9839</v>
      </c>
      <c r="H12" s="131">
        <v>9839</v>
      </c>
      <c r="I12" s="3"/>
      <c r="J12" s="3"/>
      <c r="K12" s="3"/>
      <c r="L12" s="3"/>
    </row>
    <row r="13" spans="1:12" ht="27.75" customHeight="1">
      <c r="A13" s="344"/>
      <c r="B13" s="132" t="s">
        <v>26</v>
      </c>
      <c r="C13" s="133" t="s">
        <v>173</v>
      </c>
      <c r="D13" s="129" t="s">
        <v>16</v>
      </c>
      <c r="E13" s="103" t="s">
        <v>171</v>
      </c>
      <c r="F13" s="131">
        <v>2480</v>
      </c>
      <c r="G13" s="131">
        <v>2480</v>
      </c>
      <c r="H13" s="131">
        <v>2480</v>
      </c>
      <c r="I13" s="3"/>
      <c r="J13" s="3"/>
      <c r="K13" s="3"/>
      <c r="L13" s="3"/>
    </row>
    <row r="14" spans="1:12" ht="36.75" customHeight="1">
      <c r="A14" s="344" t="s">
        <v>175</v>
      </c>
      <c r="B14" s="345"/>
      <c r="C14" s="345"/>
      <c r="D14" s="129" t="s">
        <v>18</v>
      </c>
      <c r="E14" s="103" t="s">
        <v>171</v>
      </c>
      <c r="F14" s="131">
        <v>4580</v>
      </c>
      <c r="G14" s="131">
        <v>4580</v>
      </c>
      <c r="H14" s="131">
        <v>4580</v>
      </c>
      <c r="I14" s="3"/>
      <c r="J14" s="3"/>
      <c r="K14" s="3"/>
      <c r="L14" s="3"/>
    </row>
    <row r="15" spans="1:12" ht="27.75" customHeight="1">
      <c r="A15" s="134" t="s">
        <v>70</v>
      </c>
      <c r="B15" s="349" t="s">
        <v>176</v>
      </c>
      <c r="C15" s="350"/>
      <c r="D15" s="129" t="s">
        <v>20</v>
      </c>
      <c r="E15" s="103" t="s">
        <v>171</v>
      </c>
      <c r="F15" s="131">
        <v>40</v>
      </c>
      <c r="G15" s="131">
        <v>40</v>
      </c>
      <c r="H15" s="131">
        <v>40</v>
      </c>
      <c r="I15" s="3"/>
      <c r="J15" s="3"/>
      <c r="K15" s="3"/>
      <c r="L15" s="3"/>
    </row>
    <row r="16" spans="1:12" ht="27.75" customHeight="1">
      <c r="A16" s="344" t="s">
        <v>177</v>
      </c>
      <c r="B16" s="345"/>
      <c r="C16" s="345"/>
      <c r="D16" s="129" t="s">
        <v>21</v>
      </c>
      <c r="E16" s="103" t="s">
        <v>178</v>
      </c>
      <c r="F16" s="131">
        <v>824</v>
      </c>
      <c r="G16" s="131">
        <v>824</v>
      </c>
      <c r="H16" s="131">
        <v>824</v>
      </c>
      <c r="I16" s="3"/>
      <c r="J16" s="3"/>
      <c r="K16" s="3"/>
      <c r="L16" s="3"/>
    </row>
    <row r="17" spans="1:12" ht="27.75" customHeight="1">
      <c r="A17" s="344" t="s">
        <v>179</v>
      </c>
      <c r="B17" s="345"/>
      <c r="C17" s="345"/>
      <c r="D17" s="129" t="s">
        <v>23</v>
      </c>
      <c r="E17" s="103" t="s">
        <v>171</v>
      </c>
      <c r="F17" s="131">
        <v>230</v>
      </c>
      <c r="G17" s="131">
        <v>230</v>
      </c>
      <c r="H17" s="131">
        <v>230</v>
      </c>
      <c r="I17" s="3"/>
      <c r="J17" s="3"/>
      <c r="K17" s="3"/>
      <c r="L17" s="3"/>
    </row>
    <row r="18" spans="1:12" ht="27.75" customHeight="1">
      <c r="A18" s="134" t="s">
        <v>180</v>
      </c>
      <c r="B18" s="349" t="s">
        <v>181</v>
      </c>
      <c r="C18" s="350"/>
      <c r="D18" s="103">
        <v>10</v>
      </c>
      <c r="E18" s="103" t="s">
        <v>171</v>
      </c>
      <c r="F18" s="131">
        <v>90</v>
      </c>
      <c r="G18" s="131">
        <v>90</v>
      </c>
      <c r="H18" s="131">
        <v>90</v>
      </c>
      <c r="I18" s="3"/>
      <c r="J18" s="3"/>
      <c r="K18" s="3"/>
      <c r="L18" s="3"/>
    </row>
    <row r="19" spans="1:12" ht="38.25" customHeight="1">
      <c r="A19" s="344" t="s">
        <v>182</v>
      </c>
      <c r="B19" s="345"/>
      <c r="C19" s="345"/>
      <c r="D19" s="103">
        <v>11</v>
      </c>
      <c r="E19" s="103" t="s">
        <v>171</v>
      </c>
      <c r="F19" s="131"/>
      <c r="G19" s="131"/>
      <c r="H19" s="131"/>
      <c r="I19" s="3"/>
      <c r="J19" s="3"/>
      <c r="K19" s="3"/>
      <c r="L19" s="3"/>
    </row>
    <row r="20" spans="1:12" ht="27.75" customHeight="1">
      <c r="A20" s="344" t="s">
        <v>183</v>
      </c>
      <c r="B20" s="345"/>
      <c r="C20" s="345"/>
      <c r="D20" s="103">
        <v>12</v>
      </c>
      <c r="E20" s="103" t="s">
        <v>184</v>
      </c>
      <c r="F20" s="135"/>
      <c r="G20" s="135"/>
      <c r="H20" s="135"/>
      <c r="I20" s="3"/>
      <c r="J20" s="3"/>
      <c r="K20" s="3"/>
      <c r="L20" s="3"/>
    </row>
    <row r="21" spans="1:12" ht="36" customHeight="1">
      <c r="A21" s="344" t="s">
        <v>185</v>
      </c>
      <c r="B21" s="345"/>
      <c r="C21" s="345"/>
      <c r="D21" s="103">
        <v>13</v>
      </c>
      <c r="E21" s="103" t="s">
        <v>184</v>
      </c>
      <c r="F21" s="135">
        <v>1800</v>
      </c>
      <c r="G21" s="135">
        <v>1800</v>
      </c>
      <c r="H21" s="135">
        <v>1800</v>
      </c>
      <c r="I21" s="3"/>
      <c r="J21" s="3"/>
      <c r="K21" s="3"/>
      <c r="L21" s="3"/>
    </row>
    <row r="22" spans="1:12" ht="27.75" customHeight="1">
      <c r="A22" s="344" t="s">
        <v>186</v>
      </c>
      <c r="B22" s="345"/>
      <c r="C22" s="345"/>
      <c r="D22" s="103">
        <v>14</v>
      </c>
      <c r="E22" s="103" t="s">
        <v>184</v>
      </c>
      <c r="F22" s="135">
        <v>5000</v>
      </c>
      <c r="G22" s="135">
        <v>5000</v>
      </c>
      <c r="H22" s="135">
        <v>11738.5</v>
      </c>
      <c r="I22" s="3"/>
      <c r="J22" s="3"/>
      <c r="K22" s="3"/>
      <c r="L22" s="3"/>
    </row>
    <row r="23" spans="1:12" ht="36.75" customHeight="1" thickBot="1">
      <c r="A23" s="136" t="s">
        <v>180</v>
      </c>
      <c r="B23" s="351" t="s">
        <v>187</v>
      </c>
      <c r="C23" s="352"/>
      <c r="D23" s="137">
        <v>15</v>
      </c>
      <c r="E23" s="137" t="s">
        <v>184</v>
      </c>
      <c r="F23" s="138">
        <v>4000</v>
      </c>
      <c r="G23" s="138">
        <v>4000</v>
      </c>
      <c r="H23" s="138">
        <v>4196.2</v>
      </c>
      <c r="I23" s="3"/>
      <c r="J23" s="3"/>
      <c r="K23" s="3"/>
      <c r="L23" s="3"/>
    </row>
    <row r="24" spans="1:12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143" t="s">
        <v>192</v>
      </c>
      <c r="B30" s="144"/>
      <c r="C30" s="145" t="s">
        <v>208</v>
      </c>
      <c r="D30" s="3"/>
      <c r="E30" s="3"/>
      <c r="F30" s="346" t="s">
        <v>193</v>
      </c>
      <c r="G30" s="346"/>
      <c r="H30" s="2"/>
    </row>
    <row r="31" spans="1:8" ht="12.75">
      <c r="A31" s="343" t="s">
        <v>188</v>
      </c>
      <c r="B31" s="343"/>
      <c r="C31" s="146" t="s">
        <v>189</v>
      </c>
      <c r="D31" s="140"/>
      <c r="E31" s="3"/>
      <c r="F31" s="343" t="s">
        <v>190</v>
      </c>
      <c r="G31" s="343"/>
      <c r="H31" s="140"/>
    </row>
    <row r="32" spans="1:8" ht="12.75">
      <c r="A32" s="343" t="s">
        <v>191</v>
      </c>
      <c r="B32" s="343"/>
      <c r="C32" s="3"/>
      <c r="D32" s="3"/>
      <c r="E32" s="3"/>
      <c r="F32" s="343"/>
      <c r="G32" s="343"/>
      <c r="H32" s="140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</sheetData>
  <sheetProtection/>
  <mergeCells count="26">
    <mergeCell ref="F6:F7"/>
    <mergeCell ref="A14:C14"/>
    <mergeCell ref="A9:C9"/>
    <mergeCell ref="A10:A13"/>
    <mergeCell ref="B10:C10"/>
    <mergeCell ref="B12:C12"/>
    <mergeCell ref="H6:H7"/>
    <mergeCell ref="B15:C15"/>
    <mergeCell ref="B23:C23"/>
    <mergeCell ref="A32:B32"/>
    <mergeCell ref="A17:C17"/>
    <mergeCell ref="B18:C18"/>
    <mergeCell ref="A19:C19"/>
    <mergeCell ref="A16:C16"/>
    <mergeCell ref="G6:G7"/>
    <mergeCell ref="A8:D8"/>
    <mergeCell ref="A4:E4"/>
    <mergeCell ref="A6:D7"/>
    <mergeCell ref="E6:E7"/>
    <mergeCell ref="F32:G32"/>
    <mergeCell ref="A20:C20"/>
    <mergeCell ref="F30:G30"/>
    <mergeCell ref="A31:B31"/>
    <mergeCell ref="F31:G31"/>
    <mergeCell ref="A21:C21"/>
    <mergeCell ref="A22:C22"/>
  </mergeCells>
  <conditionalFormatting sqref="F11:H11">
    <cfRule type="cellIs" priority="1" dxfId="0" operator="greaterThan" stopIfTrue="1">
      <formula>$F$10</formula>
    </cfRule>
  </conditionalFormatting>
  <conditionalFormatting sqref="F13:H13">
    <cfRule type="cellIs" priority="2" dxfId="0" operator="greaterThan" stopIfTrue="1">
      <formula>$F$12</formula>
    </cfRule>
  </conditionalFormatting>
  <conditionalFormatting sqref="F18:H18">
    <cfRule type="cellIs" priority="3" dxfId="0" operator="greaterThan" stopIfTrue="1">
      <formula>$F$17</formula>
    </cfRule>
  </conditionalFormatting>
  <conditionalFormatting sqref="F23:G23">
    <cfRule type="cellIs" priority="4" dxfId="0" operator="greaterThan" stopIfTrue="1">
      <formula>$F$22</formula>
    </cfRule>
  </conditionalFormatting>
  <printOptions/>
  <pageMargins left="0.62" right="0.42" top="1" bottom="1" header="0.5" footer="0.5"/>
  <pageSetup fitToHeight="1" fitToWidth="1" horizontalDpi="600" verticalDpi="600" orientation="portrait" paperSize="9" scale="80" r:id="rId1"/>
  <headerFooter alignWithMargins="0">
    <oddFooter>&amp;C&amp;"Century,Normalny"&amp;12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luczynsm</cp:lastModifiedBy>
  <cp:lastPrinted>2010-06-16T11:58:57Z</cp:lastPrinted>
  <dcterms:created xsi:type="dcterms:W3CDTF">1997-02-26T13:46:56Z</dcterms:created>
  <dcterms:modified xsi:type="dcterms:W3CDTF">2010-07-01T11:21:44Z</dcterms:modified>
  <cp:category/>
  <cp:version/>
  <cp:contentType/>
  <cp:contentStatus/>
</cp:coreProperties>
</file>